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640" yWindow="60" windowWidth="19035" windowHeight="10995"/>
  </bookViews>
  <sheets>
    <sheet name="Inspector's Chart -Inpt Bearing" sheetId="5" r:id="rId1"/>
    <sheet name="Inspector's Chart - BPF Range" sheetId="1" r:id="rId2"/>
    <sheet name="stdbpf" sheetId="3" state="hidden" r:id="rId3"/>
  </sheets>
  <definedNames>
    <definedName name="_xlnm.Print_Area" localSheetId="1">'Inspector''s Chart - BPF Range'!$A$1:$O$68</definedName>
    <definedName name="_xlnm.Print_Area" localSheetId="0">'Inspector''s Chart -Inpt Bearing'!$B$1:$P$38</definedName>
    <definedName name="Z_515E1DEE_C88C_44CE_8F11_D44B9AEF4829_.wvu.Cols" localSheetId="0" hidden="1">'Inspector''s Chart -Inpt Bearing'!$A:$A,'Inspector''s Chart -Inpt Bearing'!$I:$XFD</definedName>
    <definedName name="Z_515E1DEE_C88C_44CE_8F11_D44B9AEF4829_.wvu.PrintArea" localSheetId="1" hidden="1">'Inspector''s Chart - BPF Range'!$A$1:$O$68</definedName>
    <definedName name="Z_515E1DEE_C88C_44CE_8F11_D44B9AEF4829_.wvu.PrintArea" localSheetId="0" hidden="1">'Inspector''s Chart -Inpt Bearing'!$B$1:$P$37</definedName>
    <definedName name="Z_515E1DEE_C88C_44CE_8F11_D44B9AEF4829_.wvu.Rows" localSheetId="0" hidden="1">'Inspector''s Chart -Inpt Bearing'!$3:$3,'Inspector''s Chart -Inpt Bearing'!$13:$15</definedName>
  </definedNames>
  <calcPr calcId="145621"/>
  <customWorkbookViews>
    <customWorkbookView name="TEST" guid="{515E1DEE-C88C-44CE-8F11-D44B9AEF4829}" maximized="1" windowWidth="1280" windowHeight="671" activeSheetId="5"/>
  </customWorkbookViews>
</workbook>
</file>

<file path=xl/calcChain.xml><?xml version="1.0" encoding="utf-8"?>
<calcChain xmlns="http://schemas.openxmlformats.org/spreadsheetml/2006/main">
  <c r="D21" i="5" l="1"/>
  <c r="G21" i="5" s="1"/>
  <c r="D22" i="5"/>
  <c r="G22" i="5" s="1"/>
  <c r="D23" i="5"/>
  <c r="G23" i="5" s="1"/>
  <c r="D24" i="5"/>
  <c r="G24" i="5" s="1"/>
  <c r="D25" i="5"/>
  <c r="G25" i="5" s="1"/>
  <c r="D26" i="5"/>
  <c r="G26" i="5" s="1"/>
  <c r="D27" i="5"/>
  <c r="G27" i="5" s="1"/>
  <c r="D28" i="5"/>
  <c r="G28" i="5" s="1"/>
  <c r="D29" i="5"/>
  <c r="G29" i="5" s="1"/>
  <c r="D30" i="5"/>
  <c r="G30" i="5" s="1"/>
  <c r="D31" i="5"/>
  <c r="G31" i="5" s="1"/>
  <c r="D32" i="5"/>
  <c r="G32" i="5" s="1"/>
  <c r="D20" i="5"/>
  <c r="G20" i="5" s="1"/>
  <c r="G17" i="5"/>
  <c r="E32" i="5" l="1"/>
  <c r="E30" i="5"/>
  <c r="E28" i="5"/>
  <c r="E26" i="5"/>
  <c r="E24" i="5"/>
  <c r="E22" i="5"/>
  <c r="E20" i="5"/>
  <c r="E31" i="5"/>
  <c r="E29" i="5"/>
  <c r="E27" i="5"/>
  <c r="E25" i="5"/>
  <c r="E23" i="5"/>
  <c r="E21" i="5"/>
  <c r="E17" i="5"/>
  <c r="B26" i="5" l="1"/>
  <c r="B25" i="5" s="1"/>
  <c r="B24" i="5" s="1"/>
  <c r="B23" i="5" s="1"/>
  <c r="B22" i="5" s="1"/>
  <c r="B21" i="5" s="1"/>
  <c r="B20" i="5" s="1"/>
  <c r="I23" i="1"/>
  <c r="H23" i="1" s="1"/>
  <c r="H20" i="5" l="1"/>
  <c r="F20" i="5"/>
  <c r="B27" i="5"/>
  <c r="B28" i="5" s="1"/>
  <c r="B29" i="5" s="1"/>
  <c r="B30" i="5" s="1"/>
  <c r="B31" i="5" s="1"/>
  <c r="B32" i="5" s="1"/>
  <c r="C20" i="5"/>
  <c r="H21" i="5" l="1"/>
  <c r="F21" i="5"/>
  <c r="C21" i="5"/>
  <c r="G23" i="1"/>
  <c r="F23" i="1" s="1"/>
  <c r="E23" i="1" s="1"/>
  <c r="D23" i="1" s="1"/>
  <c r="C23" i="1" s="1"/>
  <c r="C22" i="5" l="1"/>
  <c r="J23" i="1"/>
  <c r="K23" i="1" s="1"/>
  <c r="L23" i="1" s="1"/>
  <c r="M23" i="1" s="1"/>
  <c r="N23" i="1" s="1"/>
  <c r="O23" i="1" s="1"/>
  <c r="A42" i="1"/>
  <c r="F22" i="5" l="1"/>
  <c r="H22" i="5"/>
  <c r="C23" i="5"/>
  <c r="O42" i="1"/>
  <c r="A43" i="1"/>
  <c r="A41" i="1"/>
  <c r="C42" i="1"/>
  <c r="H23" i="5" l="1"/>
  <c r="F23" i="5"/>
  <c r="C24" i="5"/>
  <c r="N42" i="1"/>
  <c r="F42" i="1"/>
  <c r="K42" i="1"/>
  <c r="G42" i="1"/>
  <c r="J42" i="1"/>
  <c r="L42" i="1"/>
  <c r="H42" i="1"/>
  <c r="D42" i="1"/>
  <c r="M42" i="1"/>
  <c r="I42" i="1"/>
  <c r="E42" i="1"/>
  <c r="E43" i="1"/>
  <c r="G43" i="1"/>
  <c r="I43" i="1"/>
  <c r="K43" i="1"/>
  <c r="M43" i="1"/>
  <c r="O43" i="1"/>
  <c r="D43" i="1"/>
  <c r="F43" i="1"/>
  <c r="H43" i="1"/>
  <c r="J43" i="1"/>
  <c r="L43" i="1"/>
  <c r="N43" i="1"/>
  <c r="C43" i="1"/>
  <c r="E41" i="1"/>
  <c r="G41" i="1"/>
  <c r="I41" i="1"/>
  <c r="K41" i="1"/>
  <c r="M41" i="1"/>
  <c r="O41" i="1"/>
  <c r="D41" i="1"/>
  <c r="F41" i="1"/>
  <c r="H41" i="1"/>
  <c r="J41" i="1"/>
  <c r="L41" i="1"/>
  <c r="N41" i="1"/>
  <c r="C41" i="1"/>
  <c r="A40" i="1"/>
  <c r="A44" i="1"/>
  <c r="F24" i="5" l="1"/>
  <c r="H24" i="5"/>
  <c r="C25" i="5"/>
  <c r="E44" i="1"/>
  <c r="G44" i="1"/>
  <c r="I44" i="1"/>
  <c r="K44" i="1"/>
  <c r="M44" i="1"/>
  <c r="O44" i="1"/>
  <c r="D44" i="1"/>
  <c r="F44" i="1"/>
  <c r="H44" i="1"/>
  <c r="J44" i="1"/>
  <c r="L44" i="1"/>
  <c r="N44" i="1"/>
  <c r="C44" i="1"/>
  <c r="E40" i="1"/>
  <c r="G40" i="1"/>
  <c r="I40" i="1"/>
  <c r="K40" i="1"/>
  <c r="M40" i="1"/>
  <c r="O40" i="1"/>
  <c r="D40" i="1"/>
  <c r="F40" i="1"/>
  <c r="H40" i="1"/>
  <c r="J40" i="1"/>
  <c r="L40" i="1"/>
  <c r="N40" i="1"/>
  <c r="C40" i="1"/>
  <c r="A45" i="1"/>
  <c r="A39" i="1"/>
  <c r="H25" i="5" l="1"/>
  <c r="F25" i="5"/>
  <c r="C26" i="5"/>
  <c r="E39" i="1"/>
  <c r="G39" i="1"/>
  <c r="I39" i="1"/>
  <c r="K39" i="1"/>
  <c r="M39" i="1"/>
  <c r="O39" i="1"/>
  <c r="D39" i="1"/>
  <c r="F39" i="1"/>
  <c r="H39" i="1"/>
  <c r="J39" i="1"/>
  <c r="L39" i="1"/>
  <c r="N39" i="1"/>
  <c r="C39" i="1"/>
  <c r="E45" i="1"/>
  <c r="G45" i="1"/>
  <c r="I45" i="1"/>
  <c r="K45" i="1"/>
  <c r="M45" i="1"/>
  <c r="O45" i="1"/>
  <c r="D45" i="1"/>
  <c r="F45" i="1"/>
  <c r="H45" i="1"/>
  <c r="J45" i="1"/>
  <c r="L45" i="1"/>
  <c r="N45" i="1"/>
  <c r="C45" i="1"/>
  <c r="A38" i="1"/>
  <c r="A46" i="1"/>
  <c r="H26" i="5" l="1"/>
  <c r="F26" i="5"/>
  <c r="C27" i="5"/>
  <c r="E46" i="1"/>
  <c r="G46" i="1"/>
  <c r="I46" i="1"/>
  <c r="K46" i="1"/>
  <c r="M46" i="1"/>
  <c r="O46" i="1"/>
  <c r="D46" i="1"/>
  <c r="F46" i="1"/>
  <c r="H46" i="1"/>
  <c r="J46" i="1"/>
  <c r="L46" i="1"/>
  <c r="N46" i="1"/>
  <c r="C46" i="1"/>
  <c r="D38" i="1"/>
  <c r="E38" i="1"/>
  <c r="G38" i="1"/>
  <c r="I38" i="1"/>
  <c r="K38" i="1"/>
  <c r="M38" i="1"/>
  <c r="O38" i="1"/>
  <c r="F38" i="1"/>
  <c r="H38" i="1"/>
  <c r="J38" i="1"/>
  <c r="L38" i="1"/>
  <c r="N38" i="1"/>
  <c r="C38" i="1"/>
  <c r="A47" i="1"/>
  <c r="A37" i="1"/>
  <c r="H27" i="5" l="1"/>
  <c r="F27" i="5"/>
  <c r="C28" i="5"/>
  <c r="D37" i="1"/>
  <c r="F37" i="1"/>
  <c r="H37" i="1"/>
  <c r="J37" i="1"/>
  <c r="L37" i="1"/>
  <c r="N37" i="1"/>
  <c r="E37" i="1"/>
  <c r="I37" i="1"/>
  <c r="M37" i="1"/>
  <c r="G37" i="1"/>
  <c r="K37" i="1"/>
  <c r="O37" i="1"/>
  <c r="C37" i="1"/>
  <c r="E47" i="1"/>
  <c r="G47" i="1"/>
  <c r="I47" i="1"/>
  <c r="K47" i="1"/>
  <c r="M47" i="1"/>
  <c r="O47" i="1"/>
  <c r="D47" i="1"/>
  <c r="F47" i="1"/>
  <c r="H47" i="1"/>
  <c r="J47" i="1"/>
  <c r="L47" i="1"/>
  <c r="N47" i="1"/>
  <c r="C47" i="1"/>
  <c r="A36" i="1"/>
  <c r="A48" i="1"/>
  <c r="B48" i="1" s="1"/>
  <c r="F28" i="5" l="1"/>
  <c r="H28" i="5"/>
  <c r="C29" i="5"/>
  <c r="E48" i="1"/>
  <c r="G48" i="1"/>
  <c r="I48" i="1"/>
  <c r="K48" i="1"/>
  <c r="M48" i="1"/>
  <c r="O48" i="1"/>
  <c r="D48" i="1"/>
  <c r="F48" i="1"/>
  <c r="H48" i="1"/>
  <c r="J48" i="1"/>
  <c r="L48" i="1"/>
  <c r="N48" i="1"/>
  <c r="C48" i="1"/>
  <c r="D36" i="1"/>
  <c r="F36" i="1"/>
  <c r="H36" i="1"/>
  <c r="J36" i="1"/>
  <c r="L36" i="1"/>
  <c r="N36" i="1"/>
  <c r="E36" i="1"/>
  <c r="G36" i="1"/>
  <c r="I36" i="1"/>
  <c r="K36" i="1"/>
  <c r="M36" i="1"/>
  <c r="O36" i="1"/>
  <c r="C36" i="1"/>
  <c r="A49" i="1"/>
  <c r="A35" i="1"/>
  <c r="B47" i="1"/>
  <c r="H29" i="5" l="1"/>
  <c r="F29" i="5"/>
  <c r="C30" i="5"/>
  <c r="D35" i="1"/>
  <c r="F35" i="1"/>
  <c r="H35" i="1"/>
  <c r="J35" i="1"/>
  <c r="L35" i="1"/>
  <c r="N35" i="1"/>
  <c r="E35" i="1"/>
  <c r="G35" i="1"/>
  <c r="I35" i="1"/>
  <c r="K35" i="1"/>
  <c r="M35" i="1"/>
  <c r="O35" i="1"/>
  <c r="C35" i="1"/>
  <c r="E49" i="1"/>
  <c r="G49" i="1"/>
  <c r="I49" i="1"/>
  <c r="K49" i="1"/>
  <c r="M49" i="1"/>
  <c r="O49" i="1"/>
  <c r="D49" i="1"/>
  <c r="F49" i="1"/>
  <c r="H49" i="1"/>
  <c r="J49" i="1"/>
  <c r="L49" i="1"/>
  <c r="N49" i="1"/>
  <c r="C49" i="1"/>
  <c r="A34" i="1"/>
  <c r="A50" i="1"/>
  <c r="B49" i="1"/>
  <c r="B46" i="1"/>
  <c r="F30" i="5" l="1"/>
  <c r="H30" i="5"/>
  <c r="C31" i="5"/>
  <c r="E50" i="1"/>
  <c r="G50" i="1"/>
  <c r="I50" i="1"/>
  <c r="K50" i="1"/>
  <c r="M50" i="1"/>
  <c r="O50" i="1"/>
  <c r="D50" i="1"/>
  <c r="F50" i="1"/>
  <c r="H50" i="1"/>
  <c r="J50" i="1"/>
  <c r="L50" i="1"/>
  <c r="N50" i="1"/>
  <c r="C50" i="1"/>
  <c r="D34" i="1"/>
  <c r="F34" i="1"/>
  <c r="H34" i="1"/>
  <c r="J34" i="1"/>
  <c r="L34" i="1"/>
  <c r="N34" i="1"/>
  <c r="E34" i="1"/>
  <c r="G34" i="1"/>
  <c r="I34" i="1"/>
  <c r="K34" i="1"/>
  <c r="M34" i="1"/>
  <c r="O34" i="1"/>
  <c r="C34" i="1"/>
  <c r="A51" i="1"/>
  <c r="B50" i="1"/>
  <c r="A33" i="1"/>
  <c r="B45" i="1"/>
  <c r="H31" i="5" l="1"/>
  <c r="F31" i="5"/>
  <c r="C32" i="5"/>
  <c r="D33" i="1"/>
  <c r="F33" i="1"/>
  <c r="H33" i="1"/>
  <c r="J33" i="1"/>
  <c r="L33" i="1"/>
  <c r="N33" i="1"/>
  <c r="E33" i="1"/>
  <c r="G33" i="1"/>
  <c r="I33" i="1"/>
  <c r="K33" i="1"/>
  <c r="M33" i="1"/>
  <c r="O33" i="1"/>
  <c r="C33" i="1"/>
  <c r="E51" i="1"/>
  <c r="G51" i="1"/>
  <c r="I51" i="1"/>
  <c r="K51" i="1"/>
  <c r="M51" i="1"/>
  <c r="O51" i="1"/>
  <c r="D51" i="1"/>
  <c r="F51" i="1"/>
  <c r="H51" i="1"/>
  <c r="J51" i="1"/>
  <c r="L51" i="1"/>
  <c r="N51" i="1"/>
  <c r="C51" i="1"/>
  <c r="A32" i="1"/>
  <c r="A52" i="1"/>
  <c r="B51" i="1"/>
  <c r="B44" i="1"/>
  <c r="F32" i="5" l="1"/>
  <c r="H32" i="5"/>
  <c r="E52" i="1"/>
  <c r="G52" i="1"/>
  <c r="I52" i="1"/>
  <c r="K52" i="1"/>
  <c r="F52" i="1"/>
  <c r="J52" i="1"/>
  <c r="M52" i="1"/>
  <c r="O52" i="1"/>
  <c r="C52" i="1"/>
  <c r="D52" i="1"/>
  <c r="H52" i="1"/>
  <c r="L52" i="1"/>
  <c r="N52" i="1"/>
  <c r="D32" i="1"/>
  <c r="F32" i="1"/>
  <c r="H32" i="1"/>
  <c r="J32" i="1"/>
  <c r="L32" i="1"/>
  <c r="N32" i="1"/>
  <c r="E32" i="1"/>
  <c r="G32" i="1"/>
  <c r="I32" i="1"/>
  <c r="K32" i="1"/>
  <c r="M32" i="1"/>
  <c r="O32" i="1"/>
  <c r="C32" i="1"/>
  <c r="A53" i="1"/>
  <c r="B52" i="1"/>
  <c r="A31" i="1"/>
  <c r="B43" i="1"/>
  <c r="D31" i="1" l="1"/>
  <c r="F31" i="1"/>
  <c r="H31" i="1"/>
  <c r="J31" i="1"/>
  <c r="L31" i="1"/>
  <c r="N31" i="1"/>
  <c r="E31" i="1"/>
  <c r="G31" i="1"/>
  <c r="I31" i="1"/>
  <c r="K31" i="1"/>
  <c r="M31" i="1"/>
  <c r="O31" i="1"/>
  <c r="C31" i="1"/>
  <c r="E53" i="1"/>
  <c r="G53" i="1"/>
  <c r="I53" i="1"/>
  <c r="K53" i="1"/>
  <c r="M53" i="1"/>
  <c r="O53" i="1"/>
  <c r="D53" i="1"/>
  <c r="F53" i="1"/>
  <c r="H53" i="1"/>
  <c r="J53" i="1"/>
  <c r="L53" i="1"/>
  <c r="N53" i="1"/>
  <c r="C53" i="1"/>
  <c r="A30" i="1"/>
  <c r="A54" i="1"/>
  <c r="B53" i="1"/>
  <c r="B42" i="1"/>
  <c r="E54" i="1" l="1"/>
  <c r="G54" i="1"/>
  <c r="I54" i="1"/>
  <c r="K54" i="1"/>
  <c r="M54" i="1"/>
  <c r="O54" i="1"/>
  <c r="C54" i="1"/>
  <c r="D54" i="1"/>
  <c r="F54" i="1"/>
  <c r="H54" i="1"/>
  <c r="J54" i="1"/>
  <c r="L54" i="1"/>
  <c r="N54" i="1"/>
  <c r="D30" i="1"/>
  <c r="F30" i="1"/>
  <c r="H30" i="1"/>
  <c r="J30" i="1"/>
  <c r="L30" i="1"/>
  <c r="N30" i="1"/>
  <c r="E30" i="1"/>
  <c r="G30" i="1"/>
  <c r="I30" i="1"/>
  <c r="K30" i="1"/>
  <c r="M30" i="1"/>
  <c r="O30" i="1"/>
  <c r="C30" i="1"/>
  <c r="A55" i="1"/>
  <c r="B54" i="1"/>
  <c r="A29" i="1"/>
  <c r="B41" i="1"/>
  <c r="D29" i="1" l="1"/>
  <c r="F29" i="1"/>
  <c r="H29" i="1"/>
  <c r="J29" i="1"/>
  <c r="L29" i="1"/>
  <c r="N29" i="1"/>
  <c r="E29" i="1"/>
  <c r="G29" i="1"/>
  <c r="I29" i="1"/>
  <c r="K29" i="1"/>
  <c r="M29" i="1"/>
  <c r="O29" i="1"/>
  <c r="C29" i="1"/>
  <c r="E55" i="1"/>
  <c r="G55" i="1"/>
  <c r="I55" i="1"/>
  <c r="K55" i="1"/>
  <c r="M55" i="1"/>
  <c r="O55" i="1"/>
  <c r="D55" i="1"/>
  <c r="F55" i="1"/>
  <c r="H55" i="1"/>
  <c r="J55" i="1"/>
  <c r="L55" i="1"/>
  <c r="N55" i="1"/>
  <c r="C55" i="1"/>
  <c r="A28" i="1"/>
  <c r="A56" i="1"/>
  <c r="B55" i="1"/>
  <c r="B40" i="1"/>
  <c r="E56" i="1" l="1"/>
  <c r="G56" i="1"/>
  <c r="I56" i="1"/>
  <c r="K56" i="1"/>
  <c r="M56" i="1"/>
  <c r="O56" i="1"/>
  <c r="C56" i="1"/>
  <c r="D56" i="1"/>
  <c r="F56" i="1"/>
  <c r="H56" i="1"/>
  <c r="J56" i="1"/>
  <c r="L56" i="1"/>
  <c r="N56" i="1"/>
  <c r="D28" i="1"/>
  <c r="F28" i="1"/>
  <c r="H28" i="1"/>
  <c r="J28" i="1"/>
  <c r="L28" i="1"/>
  <c r="N28" i="1"/>
  <c r="E28" i="1"/>
  <c r="G28" i="1"/>
  <c r="I28" i="1"/>
  <c r="K28" i="1"/>
  <c r="M28" i="1"/>
  <c r="O28" i="1"/>
  <c r="C28" i="1"/>
  <c r="A57" i="1"/>
  <c r="B56" i="1"/>
  <c r="A27" i="1"/>
  <c r="B39" i="1"/>
  <c r="D27" i="1" l="1"/>
  <c r="F27" i="1"/>
  <c r="H27" i="1"/>
  <c r="J27" i="1"/>
  <c r="L27" i="1"/>
  <c r="N27" i="1"/>
  <c r="E27" i="1"/>
  <c r="G27" i="1"/>
  <c r="I27" i="1"/>
  <c r="K27" i="1"/>
  <c r="M27" i="1"/>
  <c r="O27" i="1"/>
  <c r="C27" i="1"/>
  <c r="E57" i="1"/>
  <c r="G57" i="1"/>
  <c r="I57" i="1"/>
  <c r="K57" i="1"/>
  <c r="M57" i="1"/>
  <c r="O57" i="1"/>
  <c r="D57" i="1"/>
  <c r="F57" i="1"/>
  <c r="H57" i="1"/>
  <c r="J57" i="1"/>
  <c r="L57" i="1"/>
  <c r="N57" i="1"/>
  <c r="C57" i="1"/>
  <c r="A26" i="1"/>
  <c r="A58" i="1"/>
  <c r="B57" i="1"/>
  <c r="B38" i="1"/>
  <c r="E58" i="1" l="1"/>
  <c r="G58" i="1"/>
  <c r="I58" i="1"/>
  <c r="K58" i="1"/>
  <c r="M58" i="1"/>
  <c r="O58" i="1"/>
  <c r="C58" i="1"/>
  <c r="D58" i="1"/>
  <c r="F58" i="1"/>
  <c r="H58" i="1"/>
  <c r="J58" i="1"/>
  <c r="L58" i="1"/>
  <c r="N58" i="1"/>
  <c r="D26" i="1"/>
  <c r="F26" i="1"/>
  <c r="H26" i="1"/>
  <c r="J26" i="1"/>
  <c r="L26" i="1"/>
  <c r="N26" i="1"/>
  <c r="E26" i="1"/>
  <c r="G26" i="1"/>
  <c r="I26" i="1"/>
  <c r="K26" i="1"/>
  <c r="M26" i="1"/>
  <c r="O26" i="1"/>
  <c r="C26" i="1"/>
  <c r="A59" i="1"/>
  <c r="B58" i="1"/>
  <c r="A25" i="1"/>
  <c r="B37" i="1"/>
  <c r="D25" i="1" l="1"/>
  <c r="F25" i="1"/>
  <c r="H25" i="1"/>
  <c r="J25" i="1"/>
  <c r="L25" i="1"/>
  <c r="N25" i="1"/>
  <c r="E25" i="1"/>
  <c r="G25" i="1"/>
  <c r="I25" i="1"/>
  <c r="K25" i="1"/>
  <c r="M25" i="1"/>
  <c r="O25" i="1"/>
  <c r="C25" i="1"/>
  <c r="E59" i="1"/>
  <c r="G59" i="1"/>
  <c r="I59" i="1"/>
  <c r="K59" i="1"/>
  <c r="M59" i="1"/>
  <c r="O59" i="1"/>
  <c r="D59" i="1"/>
  <c r="F59" i="1"/>
  <c r="H59" i="1"/>
  <c r="J59" i="1"/>
  <c r="L59" i="1"/>
  <c r="N59" i="1"/>
  <c r="C59" i="1"/>
  <c r="A24" i="1"/>
  <c r="A60" i="1"/>
  <c r="B59" i="1"/>
  <c r="B36" i="1"/>
  <c r="E60" i="1" l="1"/>
  <c r="G60" i="1"/>
  <c r="I60" i="1"/>
  <c r="K60" i="1"/>
  <c r="M60" i="1"/>
  <c r="O60" i="1"/>
  <c r="C60" i="1"/>
  <c r="D60" i="1"/>
  <c r="F60" i="1"/>
  <c r="H60" i="1"/>
  <c r="J60" i="1"/>
  <c r="L60" i="1"/>
  <c r="N60" i="1"/>
  <c r="D24" i="1"/>
  <c r="F24" i="1"/>
  <c r="H24" i="1"/>
  <c r="J24" i="1"/>
  <c r="L24" i="1"/>
  <c r="N24" i="1"/>
  <c r="E24" i="1"/>
  <c r="G24" i="1"/>
  <c r="I24" i="1"/>
  <c r="K24" i="1"/>
  <c r="M24" i="1"/>
  <c r="O24" i="1"/>
  <c r="C24" i="1"/>
  <c r="A61" i="1"/>
  <c r="B60" i="1"/>
  <c r="B35" i="1"/>
  <c r="E61" i="1" l="1"/>
  <c r="G61" i="1"/>
  <c r="I61" i="1"/>
  <c r="K61" i="1"/>
  <c r="M61" i="1"/>
  <c r="O61" i="1"/>
  <c r="D61" i="1"/>
  <c r="F61" i="1"/>
  <c r="H61" i="1"/>
  <c r="J61" i="1"/>
  <c r="L61" i="1"/>
  <c r="N61" i="1"/>
  <c r="C61" i="1"/>
  <c r="B61" i="1"/>
  <c r="B34" i="1"/>
  <c r="B33" i="1" l="1"/>
  <c r="B32" i="1" l="1"/>
  <c r="B31" i="1" l="1"/>
  <c r="B30" i="1" l="1"/>
  <c r="B29" i="1" l="1"/>
  <c r="B28" i="1" l="1"/>
  <c r="B27" i="1" l="1"/>
  <c r="B26" i="1" l="1"/>
  <c r="B25" i="1" l="1"/>
  <c r="B24" i="1" l="1"/>
</calcChain>
</file>

<file path=xl/sharedStrings.xml><?xml version="1.0" encoding="utf-8"?>
<sst xmlns="http://schemas.openxmlformats.org/spreadsheetml/2006/main" count="57" uniqueCount="41">
  <si>
    <t>center?</t>
  </si>
  <si>
    <t>increment?</t>
  </si>
  <si>
    <t>Penet.</t>
  </si>
  <si>
    <t>Per</t>
  </si>
  <si>
    <t>Blow</t>
  </si>
  <si>
    <t>(inches)</t>
  </si>
  <si>
    <t>Blows</t>
  </si>
  <si>
    <t>foot</t>
  </si>
  <si>
    <t>(S)</t>
  </si>
  <si>
    <t>Height of fall (ft)</t>
  </si>
  <si>
    <t>Hammer Weight (lbs)</t>
  </si>
  <si>
    <t>Use standard range of 5 to 180?</t>
  </si>
  <si>
    <t>Use standard BPF range of 5 to 180, or use custom range by selecting BPF at center of table and increment (plus or minus)</t>
  </si>
  <si>
    <t>YES</t>
  </si>
  <si>
    <t>WHEN THE BPF IS LESS THAN 24, CELLS WILL BE SHADED THIS COLOR</t>
  </si>
  <si>
    <t>Max Rated Energy (ft. lbs) [MUST BE ENTERED]</t>
  </si>
  <si>
    <t>WHEN THE BPF EXCEEDS 180, CELLS WILL BE SHADED THIS COLOR</t>
  </si>
  <si>
    <t>WHEN THE ENERGY EXCEEDS 85% OF MAX RATED, CELLS WILL BE SHADED THIS COLOR</t>
  </si>
  <si>
    <r>
      <t>R</t>
    </r>
    <r>
      <rPr>
        <b/>
        <vertAlign val="subscript"/>
        <sz val="16"/>
        <color theme="1"/>
        <rFont val="Calibri"/>
        <family val="2"/>
        <scheme val="minor"/>
      </rPr>
      <t xml:space="preserve">n </t>
    </r>
    <r>
      <rPr>
        <b/>
        <sz val="16"/>
        <color theme="1"/>
        <rFont val="Calibri"/>
        <family val="2"/>
        <scheme val="minor"/>
      </rPr>
      <t>PILE CAPACITY TABLE IN TONS -  WITH MnDOT PILE FORMULA 2012 (MPF12)</t>
    </r>
  </si>
  <si>
    <t>MPF12 CHEAT SHEET</t>
  </si>
  <si>
    <r>
      <t xml:space="preserve">If standard range of 5 to 180 is marked "NO", you can use a custom BPF range. Enter the BPF value that the table will be centered about and the BPF increment you want (1 BPF, 5 BPF, 10 BPF, etc.) </t>
    </r>
    <r>
      <rPr>
        <b/>
        <sz val="16"/>
        <color theme="1"/>
        <rFont val="Calibri"/>
        <family val="2"/>
        <scheme val="minor"/>
      </rPr>
      <t>If the standard range of 5 to 180 is marked "YES", these values will not be used.</t>
    </r>
  </si>
  <si>
    <t>Enter hammer weight and maximum rated energy of the hammer below</t>
  </si>
  <si>
    <t>MPF12 APPLICABLE LIMIT RANGES ARE 24 &lt; BPF &lt; 180. WHEN BPF IS LESS THAN 24, PILES MUST BE DRIVEN TO 24 BPF, CONSULT 2452 E.3. WHEN BPF EXCEEDS 180, 180 IS USED IN BEARING CALCULATIONS. ENERGY INPUT FOR USE IN MPF12 SHALL NOT EXCEED 85% OF MAX RATED ENERGY.</t>
  </si>
  <si>
    <t>Height of Fall</t>
  </si>
  <si>
    <t>Use standard range of 5ft to 11ft with 0.5ft increments?</t>
  </si>
  <si>
    <t>(ft)</t>
  </si>
  <si>
    <t>Height of fall</t>
  </si>
  <si>
    <t>(sec)</t>
  </si>
  <si>
    <t>Energy</t>
  </si>
  <si>
    <t>Foundation Pile</t>
  </si>
  <si>
    <t>Test Pile</t>
  </si>
  <si>
    <t>Blows per foot must exceed</t>
  </si>
  <si>
    <t>Penetration (in inches) for last 10 blows must be less than</t>
  </si>
  <si>
    <t>MPF12 CHEAT SHEET - ENTER DESIGN BEARING</t>
  </si>
  <si>
    <t>WHEN THE ENERGY EXCEEDS 85% OF MAX RATED, CELLS WILL BE SHADED THIS COLOR AND LIMITED TO 85%</t>
  </si>
  <si>
    <t>N/A = BPF VALUE WOULD EXCEED 180, FORMULA NOT VALID. USE LARGER STROKE.</t>
  </si>
  <si>
    <t>(ft-lbs)</t>
  </si>
  <si>
    <t>Time for 10 strokes / 11 blows</t>
  </si>
  <si>
    <r>
      <t>R</t>
    </r>
    <r>
      <rPr>
        <b/>
        <vertAlign val="subscript"/>
        <sz val="12"/>
        <color theme="1"/>
        <rFont val="Calibri"/>
        <family val="2"/>
        <scheme val="minor"/>
      </rPr>
      <t xml:space="preserve">n </t>
    </r>
    <r>
      <rPr>
        <b/>
        <sz val="12"/>
        <color theme="1"/>
        <rFont val="Calibri"/>
        <family val="2"/>
        <scheme val="minor"/>
      </rPr>
      <t>PILE CAPACITY TABLE IN TONS -  WITH MnDOT PILE FORMULA 2012 (MPF12)</t>
    </r>
  </si>
  <si>
    <t>Nominal Pile Bearing Resistance (tons)</t>
  </si>
  <si>
    <t>Required BPF or penetration to get nominal pile bearing resistance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</si>
</sst>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quot;$&quot;#,##0\)"/>
    <numFmt numFmtId="165" formatCode="0.000"/>
    <numFmt numFmtId="166" formatCode="0.0"/>
  </numFmts>
  <fonts count="18" x14ac:knownFonts="1">
    <font>
      <sz val="11"/>
      <color theme="1"/>
      <name val="Calibri"/>
      <family val="2"/>
      <scheme val="minor"/>
    </font>
    <font>
      <b/>
      <sz val="11"/>
      <color theme="1"/>
      <name val="Calibri"/>
      <family val="2"/>
      <scheme val="minor"/>
    </font>
    <font>
      <sz val="10"/>
      <name val="Arial"/>
      <family val="2"/>
    </font>
    <font>
      <b/>
      <sz val="18"/>
      <name val="Arial"/>
      <family val="2"/>
    </font>
    <font>
      <b/>
      <sz val="12"/>
      <name val="Arial"/>
      <family val="2"/>
    </font>
    <font>
      <sz val="8"/>
      <name val="Verdana"/>
      <family val="2"/>
    </font>
    <font>
      <b/>
      <sz val="14"/>
      <color theme="1"/>
      <name val="Calibri"/>
      <family val="2"/>
      <scheme val="minor"/>
    </font>
    <font>
      <b/>
      <sz val="16"/>
      <color theme="1"/>
      <name val="Calibri"/>
      <family val="2"/>
      <scheme val="minor"/>
    </font>
    <font>
      <sz val="12"/>
      <color theme="1"/>
      <name val="Calibri"/>
      <family val="2"/>
      <scheme val="minor"/>
    </font>
    <font>
      <sz val="16"/>
      <color theme="1"/>
      <name val="Calibri"/>
      <family val="2"/>
      <scheme val="minor"/>
    </font>
    <font>
      <b/>
      <vertAlign val="subscript"/>
      <sz val="16"/>
      <color theme="1"/>
      <name val="Calibri"/>
      <family val="2"/>
      <scheme val="minor"/>
    </font>
    <font>
      <b/>
      <sz val="22"/>
      <color theme="1"/>
      <name val="Calibri"/>
      <family val="2"/>
      <scheme val="minor"/>
    </font>
    <font>
      <b/>
      <sz val="20"/>
      <color theme="1"/>
      <name val="Calibri"/>
      <family val="2"/>
      <scheme val="minor"/>
    </font>
    <font>
      <sz val="20"/>
      <color theme="1"/>
      <name val="Calibri"/>
      <family val="2"/>
      <scheme val="minor"/>
    </font>
    <font>
      <b/>
      <sz val="18"/>
      <color theme="1"/>
      <name val="Calibri"/>
      <family val="2"/>
      <scheme val="minor"/>
    </font>
    <font>
      <b/>
      <sz val="12"/>
      <color theme="1"/>
      <name val="Calibri"/>
      <family val="2"/>
      <scheme val="minor"/>
    </font>
    <font>
      <b/>
      <vertAlign val="subscript"/>
      <sz val="12"/>
      <color theme="1"/>
      <name val="Calibri"/>
      <family val="2"/>
      <scheme val="minor"/>
    </font>
    <font>
      <b/>
      <sz val="8"/>
      <color theme="1"/>
      <name val="Calibri"/>
      <family val="2"/>
      <scheme val="minor"/>
    </font>
  </fonts>
  <fills count="10">
    <fill>
      <patternFill patternType="none"/>
    </fill>
    <fill>
      <patternFill patternType="gray125"/>
    </fill>
    <fill>
      <patternFill patternType="solid">
        <fgColor rgb="FFB9D08C"/>
        <bgColor indexed="64"/>
      </patternFill>
    </fill>
    <fill>
      <patternFill patternType="solid">
        <fgColor rgb="FFFFFFA7"/>
        <bgColor indexed="64"/>
      </patternFill>
    </fill>
    <fill>
      <patternFill patternType="solid">
        <fgColor rgb="FFA2D4E2"/>
        <bgColor indexed="64"/>
      </patternFill>
    </fill>
    <fill>
      <patternFill patternType="solid">
        <fgColor rgb="FF56B1CA"/>
        <bgColor indexed="64"/>
      </patternFill>
    </fill>
    <fill>
      <patternFill patternType="solid">
        <fgColor rgb="FFFFFF6D"/>
        <bgColor indexed="64"/>
      </patternFill>
    </fill>
    <fill>
      <patternFill patternType="solid">
        <fgColor rgb="FFFF3333"/>
        <bgColor indexed="64"/>
      </patternFill>
    </fill>
    <fill>
      <patternFill patternType="solid">
        <fgColor rgb="FFFABF8F"/>
        <bgColor indexed="64"/>
      </patternFill>
    </fill>
    <fill>
      <patternFill patternType="darkUp">
        <fgColor rgb="FFCFCFCF"/>
        <bgColor auto="1"/>
      </patternFill>
    </fill>
  </fills>
  <borders count="48">
    <border>
      <left/>
      <right/>
      <top/>
      <bottom/>
      <diagonal/>
    </border>
    <border>
      <left/>
      <right/>
      <top style="double">
        <color indexed="0"/>
      </top>
      <bottom/>
      <diagonal/>
    </border>
    <border>
      <left style="thick">
        <color indexed="0"/>
      </left>
      <right style="thin">
        <color indexed="0"/>
      </right>
      <top/>
      <bottom/>
      <diagonal/>
    </border>
    <border>
      <left style="thick">
        <color indexed="0"/>
      </left>
      <right style="thin">
        <color indexed="0"/>
      </right>
      <top/>
      <bottom style="thick">
        <color indexed="0"/>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style="thick">
        <color auto="1"/>
      </left>
      <right/>
      <top/>
      <bottom/>
      <diagonal/>
    </border>
    <border>
      <left style="thick">
        <color auto="1"/>
      </left>
      <right/>
      <top/>
      <bottom style="thin">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top style="thick">
        <color auto="1"/>
      </top>
      <bottom/>
      <diagonal/>
    </border>
    <border>
      <left style="thin">
        <color auto="1"/>
      </left>
      <right/>
      <top/>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
      <left style="thick">
        <color auto="1"/>
      </left>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10">
    <xf numFmtId="0" fontId="0" fillId="0" borderId="0"/>
    <xf numFmtId="0" fontId="2" fillId="0" borderId="0"/>
    <xf numFmtId="2" fontId="2" fillId="0" borderId="0" applyFont="0" applyFill="0" applyBorder="0" applyAlignment="0" applyProtection="0"/>
    <xf numFmtId="0" fontId="2" fillId="0" borderId="0" applyFont="0" applyFill="0" applyBorder="0" applyAlignment="0" applyProtection="0"/>
    <xf numFmtId="0" fontId="3" fillId="0" borderId="0" applyNumberFormat="0" applyFont="0" applyFill="0" applyAlignment="0" applyProtection="0"/>
    <xf numFmtId="0" fontId="4" fillId="0" borderId="0" applyNumberFormat="0" applyFont="0" applyFill="0" applyAlignment="0" applyProtection="0"/>
    <xf numFmtId="0" fontId="2" fillId="0" borderId="1" applyNumberFormat="0" applyFont="0" applyBorder="0" applyAlignment="0" applyProtection="0"/>
    <xf numFmtId="3" fontId="2" fillId="0" borderId="0" applyFont="0" applyFill="0" applyBorder="0" applyAlignment="0" applyProtection="0"/>
    <xf numFmtId="164" fontId="2" fillId="0" borderId="0" applyFont="0" applyFill="0" applyBorder="0" applyAlignment="0" applyProtection="0"/>
    <xf numFmtId="1" fontId="5" fillId="0" borderId="4">
      <alignment horizontal="center" vertical="center"/>
    </xf>
  </cellStyleXfs>
  <cellXfs count="116">
    <xf numFmtId="0" fontId="0" fillId="0" borderId="0" xfId="0"/>
    <xf numFmtId="0" fontId="5" fillId="0" borderId="2"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6" fillId="0" borderId="0" xfId="0" applyFont="1" applyFill="1" applyAlignment="1" applyProtection="1">
      <alignment vertical="center"/>
    </xf>
    <xf numFmtId="0" fontId="0" fillId="0" borderId="5" xfId="0" applyBorder="1" applyAlignment="1" applyProtection="1">
      <alignment horizontal="center" vertical="center"/>
    </xf>
    <xf numFmtId="0" fontId="0" fillId="0" borderId="8" xfId="0" applyBorder="1" applyAlignment="1" applyProtection="1">
      <alignment horizontal="center"/>
    </xf>
    <xf numFmtId="0" fontId="0" fillId="0" borderId="6" xfId="0" applyBorder="1" applyAlignment="1" applyProtection="1">
      <alignment horizontal="center" vertical="center"/>
    </xf>
    <xf numFmtId="0" fontId="0" fillId="0" borderId="9" xfId="0" applyBorder="1" applyAlignment="1" applyProtection="1">
      <alignment horizontal="center"/>
    </xf>
    <xf numFmtId="0" fontId="0" fillId="0" borderId="7" xfId="0" applyBorder="1" applyAlignment="1" applyProtection="1">
      <alignment horizontal="center" vertical="center"/>
    </xf>
    <xf numFmtId="0" fontId="0" fillId="0" borderId="10" xfId="0" applyBorder="1" applyAlignment="1" applyProtection="1">
      <alignment horizontal="center" vertical="center"/>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0" fillId="0" borderId="11" xfId="0" applyBorder="1" applyAlignment="1" applyProtection="1">
      <alignment horizontal="center" vertical="center"/>
    </xf>
    <xf numFmtId="165" fontId="0" fillId="0" borderId="12" xfId="0" applyNumberFormat="1" applyBorder="1" applyAlignment="1" applyProtection="1">
      <alignment horizontal="center" vertical="center"/>
    </xf>
    <xf numFmtId="1" fontId="0" fillId="0" borderId="15" xfId="0" applyNumberFormat="1" applyFill="1" applyBorder="1" applyAlignment="1" applyProtection="1">
      <alignment horizontal="center" vertical="center"/>
    </xf>
    <xf numFmtId="165" fontId="0" fillId="0" borderId="13" xfId="0" applyNumberFormat="1" applyBorder="1" applyAlignment="1" applyProtection="1">
      <alignment horizontal="center" vertical="center"/>
    </xf>
    <xf numFmtId="0" fontId="0" fillId="0" borderId="0" xfId="0" applyAlignment="1" applyProtection="1">
      <alignment horizontal="center"/>
    </xf>
    <xf numFmtId="0" fontId="0" fillId="0" borderId="18" xfId="0"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ill="1" applyProtection="1"/>
    <xf numFmtId="0" fontId="0" fillId="0" borderId="0" xfId="0" applyFill="1" applyAlignment="1" applyProtection="1">
      <alignment horizontal="center" vertical="center"/>
    </xf>
    <xf numFmtId="0" fontId="9" fillId="0" borderId="0" xfId="0" applyFont="1" applyFill="1" applyAlignment="1" applyProtection="1">
      <alignment horizontal="right" vertical="center"/>
    </xf>
    <xf numFmtId="0" fontId="13" fillId="0" borderId="0" xfId="0" applyFont="1" applyFill="1" applyProtection="1"/>
    <xf numFmtId="1" fontId="0" fillId="0" borderId="21" xfId="0" applyNumberFormat="1" applyBorder="1" applyAlignment="1" applyProtection="1">
      <alignment horizontal="center" vertical="center"/>
    </xf>
    <xf numFmtId="1" fontId="0" fillId="0" borderId="22" xfId="0" applyNumberFormat="1" applyBorder="1" applyAlignment="1" applyProtection="1">
      <alignment horizontal="center" vertical="center"/>
    </xf>
    <xf numFmtId="1" fontId="0" fillId="0" borderId="23" xfId="0" applyNumberFormat="1" applyBorder="1" applyAlignment="1" applyProtection="1">
      <alignment horizontal="center" vertical="center"/>
    </xf>
    <xf numFmtId="1" fontId="0" fillId="0" borderId="24" xfId="0" applyNumberFormat="1" applyBorder="1" applyAlignment="1" applyProtection="1">
      <alignment horizontal="center" vertical="center"/>
    </xf>
    <xf numFmtId="1" fontId="0" fillId="0" borderId="4" xfId="0" applyNumberFormat="1" applyBorder="1" applyAlignment="1" applyProtection="1">
      <alignment horizontal="center" vertical="center"/>
    </xf>
    <xf numFmtId="1" fontId="0" fillId="0" borderId="25" xfId="0" applyNumberFormat="1" applyBorder="1" applyAlignment="1" applyProtection="1">
      <alignment horizontal="center" vertical="center"/>
    </xf>
    <xf numFmtId="1" fontId="0" fillId="0" borderId="26" xfId="0" applyNumberFormat="1" applyBorder="1" applyAlignment="1" applyProtection="1">
      <alignment horizontal="center" vertical="center"/>
    </xf>
    <xf numFmtId="1" fontId="0" fillId="0" borderId="27" xfId="0" applyNumberFormat="1" applyBorder="1" applyAlignment="1" applyProtection="1">
      <alignment horizontal="center" vertical="center"/>
    </xf>
    <xf numFmtId="1" fontId="0" fillId="0" borderId="28" xfId="0" applyNumberFormat="1" applyBorder="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14" fillId="4" borderId="0" xfId="0" applyFont="1" applyFill="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xf numFmtId="0" fontId="15" fillId="0" borderId="0" xfId="0" applyFont="1" applyFill="1" applyAlignment="1" applyProtection="1">
      <alignment vertical="center"/>
    </xf>
    <xf numFmtId="0" fontId="8" fillId="0" borderId="0" xfId="0" applyFont="1" applyFill="1" applyProtection="1"/>
    <xf numFmtId="0" fontId="8" fillId="0" borderId="0" xfId="0" applyFont="1" applyProtection="1"/>
    <xf numFmtId="0" fontId="15" fillId="0" borderId="0" xfId="0" applyFont="1" applyFill="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xf>
    <xf numFmtId="0" fontId="15" fillId="0" borderId="0" xfId="0" applyFont="1" applyFill="1" applyAlignment="1" applyProtection="1">
      <alignment horizontal="right" vertical="center"/>
    </xf>
    <xf numFmtId="0" fontId="15" fillId="0" borderId="20" xfId="0" applyFont="1" applyBorder="1" applyAlignment="1" applyProtection="1">
      <alignment horizontal="center" vertical="center"/>
    </xf>
    <xf numFmtId="0" fontId="15" fillId="0" borderId="41" xfId="0" applyFont="1" applyBorder="1" applyAlignment="1" applyProtection="1">
      <alignment horizontal="center" vertical="center" wrapText="1"/>
    </xf>
    <xf numFmtId="0" fontId="15" fillId="2" borderId="39"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2" borderId="17" xfId="0"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wrapText="1"/>
    </xf>
    <xf numFmtId="2" fontId="8" fillId="0" borderId="42" xfId="0" applyNumberFormat="1" applyFont="1" applyBorder="1" applyAlignment="1" applyProtection="1">
      <alignment horizontal="center" vertical="center"/>
    </xf>
    <xf numFmtId="166" fontId="8" fillId="0" borderId="21" xfId="0" applyNumberFormat="1" applyFont="1" applyBorder="1" applyAlignment="1" applyProtection="1">
      <alignment horizontal="center" vertical="center"/>
    </xf>
    <xf numFmtId="1" fontId="8" fillId="0" borderId="23" xfId="0" applyNumberFormat="1" applyFont="1" applyBorder="1" applyAlignment="1" applyProtection="1">
      <alignment horizontal="center" vertical="center"/>
    </xf>
    <xf numFmtId="1" fontId="8" fillId="0" borderId="21" xfId="0" applyNumberFormat="1" applyFont="1" applyBorder="1" applyAlignment="1" applyProtection="1">
      <alignment horizontal="center" vertical="center"/>
    </xf>
    <xf numFmtId="165" fontId="8" fillId="0" borderId="23" xfId="0" applyNumberFormat="1" applyFont="1" applyBorder="1" applyAlignment="1" applyProtection="1">
      <alignment horizontal="center" vertical="center"/>
    </xf>
    <xf numFmtId="1" fontId="8" fillId="0" borderId="0" xfId="0" applyNumberFormat="1" applyFont="1" applyFill="1" applyBorder="1" applyAlignment="1" applyProtection="1">
      <alignment horizontal="center" vertical="center"/>
    </xf>
    <xf numFmtId="2" fontId="8" fillId="0" borderId="43" xfId="0" applyNumberFormat="1" applyFont="1" applyBorder="1" applyAlignment="1" applyProtection="1">
      <alignment horizontal="center" vertical="center"/>
    </xf>
    <xf numFmtId="166" fontId="8" fillId="0" borderId="29" xfId="0" applyNumberFormat="1" applyFont="1" applyBorder="1" applyAlignment="1" applyProtection="1">
      <alignment horizontal="center" vertical="center"/>
    </xf>
    <xf numFmtId="1" fontId="8" fillId="0" borderId="30" xfId="0" applyNumberFormat="1" applyFont="1" applyBorder="1" applyAlignment="1" applyProtection="1">
      <alignment horizontal="center" vertical="center"/>
    </xf>
    <xf numFmtId="1" fontId="8" fillId="0" borderId="29" xfId="0" applyNumberFormat="1" applyFont="1" applyBorder="1" applyAlignment="1" applyProtection="1">
      <alignment horizontal="center" vertical="center"/>
    </xf>
    <xf numFmtId="165" fontId="8" fillId="0" borderId="30" xfId="0" applyNumberFormat="1" applyFont="1" applyBorder="1" applyAlignment="1" applyProtection="1">
      <alignment horizontal="center" vertical="center"/>
    </xf>
    <xf numFmtId="1" fontId="8" fillId="0" borderId="15" xfId="0" applyNumberFormat="1" applyFont="1" applyFill="1" applyBorder="1" applyAlignment="1" applyProtection="1">
      <alignment horizontal="center" vertical="center"/>
    </xf>
    <xf numFmtId="0" fontId="8" fillId="0" borderId="0" xfId="0" applyFont="1" applyBorder="1" applyProtection="1"/>
    <xf numFmtId="0" fontId="15" fillId="3" borderId="41" xfId="0" applyFont="1" applyFill="1" applyBorder="1" applyAlignment="1" applyProtection="1">
      <alignment horizontal="center" vertical="center"/>
      <protection locked="0"/>
    </xf>
    <xf numFmtId="0" fontId="15" fillId="3" borderId="44" xfId="0" applyFont="1" applyFill="1" applyBorder="1" applyAlignment="1" applyProtection="1">
      <alignment horizontal="center" vertical="center"/>
      <protection locked="0"/>
    </xf>
    <xf numFmtId="0" fontId="15" fillId="3" borderId="45" xfId="0" applyFont="1" applyFill="1" applyBorder="1" applyAlignment="1" applyProtection="1">
      <alignment horizontal="center" vertical="center"/>
      <protection locked="0"/>
    </xf>
    <xf numFmtId="0" fontId="15" fillId="6" borderId="41" xfId="0" applyFont="1" applyFill="1" applyBorder="1" applyAlignment="1" applyProtection="1">
      <alignment horizontal="center" vertical="center"/>
      <protection locked="0"/>
    </xf>
    <xf numFmtId="0" fontId="15" fillId="6" borderId="44" xfId="0" applyFont="1" applyFill="1" applyBorder="1" applyAlignment="1" applyProtection="1">
      <alignment horizontal="center" vertical="center"/>
      <protection locked="0"/>
    </xf>
    <xf numFmtId="0" fontId="15" fillId="6" borderId="45" xfId="0" applyFont="1" applyFill="1" applyBorder="1" applyAlignment="1" applyProtection="1">
      <alignment horizontal="center" vertical="center"/>
      <protection locked="0"/>
    </xf>
    <xf numFmtId="0" fontId="15" fillId="0" borderId="33" xfId="0" applyFont="1" applyBorder="1" applyAlignment="1" applyProtection="1">
      <alignment horizontal="center" vertical="center" wrapText="1"/>
    </xf>
    <xf numFmtId="0" fontId="15" fillId="0" borderId="35" xfId="0" applyFont="1" applyBorder="1" applyAlignment="1" applyProtection="1">
      <alignment horizontal="center" vertical="center" wrapText="1"/>
    </xf>
    <xf numFmtId="0" fontId="15" fillId="5" borderId="0" xfId="0" applyFont="1" applyFill="1" applyAlignment="1" applyProtection="1">
      <alignment horizontal="right" vertical="center"/>
    </xf>
    <xf numFmtId="0" fontId="15" fillId="5" borderId="34" xfId="0" applyFont="1" applyFill="1" applyBorder="1" applyAlignment="1" applyProtection="1">
      <alignment horizontal="right" vertical="center"/>
    </xf>
    <xf numFmtId="0" fontId="17" fillId="0" borderId="0" xfId="0" applyFont="1" applyBorder="1" applyAlignment="1" applyProtection="1">
      <alignment horizontal="center" vertical="center" wrapText="1"/>
    </xf>
    <xf numFmtId="0" fontId="8" fillId="7" borderId="0" xfId="0" applyFont="1" applyFill="1" applyAlignment="1" applyProtection="1">
      <alignment horizontal="center"/>
    </xf>
    <xf numFmtId="0" fontId="8" fillId="0" borderId="0" xfId="0" applyFont="1" applyProtection="1"/>
    <xf numFmtId="0" fontId="15" fillId="0" borderId="0" xfId="0" applyFont="1" applyAlignment="1" applyProtection="1">
      <alignment horizontal="center" vertical="center"/>
    </xf>
    <xf numFmtId="0" fontId="15" fillId="0" borderId="0" xfId="0" applyFont="1" applyAlignment="1" applyProtection="1">
      <alignment horizontal="center"/>
    </xf>
    <xf numFmtId="0" fontId="8" fillId="0" borderId="0" xfId="0" applyFont="1" applyAlignment="1" applyProtection="1">
      <alignment horizontal="center" vertical="center"/>
    </xf>
    <xf numFmtId="0" fontId="8" fillId="8" borderId="0" xfId="0" applyFont="1" applyFill="1" applyAlignment="1" applyProtection="1">
      <alignment horizontal="center" wrapText="1"/>
    </xf>
    <xf numFmtId="0" fontId="15" fillId="0" borderId="0" xfId="0" applyFont="1" applyFill="1" applyAlignment="1" applyProtection="1">
      <alignment horizontal="center" vertical="center"/>
    </xf>
    <xf numFmtId="0" fontId="8" fillId="0" borderId="0" xfId="0" applyFont="1" applyAlignment="1" applyProtection="1">
      <alignment horizontal="center"/>
    </xf>
    <xf numFmtId="0" fontId="8" fillId="0" borderId="38"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0" fontId="8" fillId="0" borderId="31" xfId="0" applyFont="1" applyBorder="1" applyAlignment="1" applyProtection="1">
      <alignment horizontal="center" vertical="center"/>
    </xf>
    <xf numFmtId="0" fontId="8" fillId="0" borderId="32" xfId="0" applyFont="1" applyBorder="1" applyAlignment="1" applyProtection="1">
      <alignment horizontal="center" vertical="center"/>
    </xf>
    <xf numFmtId="0" fontId="15" fillId="0" borderId="46" xfId="0" applyFont="1" applyBorder="1" applyAlignment="1" applyProtection="1">
      <alignment horizontal="center" vertical="center"/>
    </xf>
    <xf numFmtId="0" fontId="15" fillId="0" borderId="47" xfId="0" applyFont="1" applyBorder="1" applyAlignment="1" applyProtection="1">
      <alignment horizontal="center" vertical="center"/>
    </xf>
    <xf numFmtId="0" fontId="15" fillId="4" borderId="0" xfId="0" applyFont="1" applyFill="1" applyAlignment="1" applyProtection="1">
      <alignment horizontal="right" vertical="center"/>
    </xf>
    <xf numFmtId="0" fontId="8" fillId="4" borderId="0" xfId="0" applyFont="1" applyFill="1" applyAlignment="1" applyProtection="1">
      <alignment horizontal="right" vertical="center"/>
    </xf>
    <xf numFmtId="0" fontId="0" fillId="0" borderId="0" xfId="0"/>
    <xf numFmtId="0" fontId="9" fillId="4" borderId="0" xfId="0" applyFont="1" applyFill="1" applyAlignment="1" applyProtection="1">
      <alignment horizontal="center" vertical="center"/>
    </xf>
    <xf numFmtId="0" fontId="11" fillId="0" borderId="0" xfId="0" applyFont="1" applyAlignment="1" applyProtection="1">
      <alignment horizontal="center" vertical="center"/>
    </xf>
    <xf numFmtId="0" fontId="0" fillId="0" borderId="0" xfId="0" applyAlignment="1" applyProtection="1">
      <alignment horizontal="center"/>
    </xf>
    <xf numFmtId="0" fontId="14" fillId="4" borderId="0" xfId="0" applyFont="1" applyFill="1" applyAlignment="1" applyProtection="1">
      <alignment horizontal="center" vertical="center"/>
    </xf>
    <xf numFmtId="0" fontId="7" fillId="0" borderId="0" xfId="0" applyFont="1" applyAlignment="1" applyProtection="1">
      <alignment horizontal="center"/>
    </xf>
    <xf numFmtId="0" fontId="0" fillId="7" borderId="0" xfId="0" applyFill="1" applyAlignment="1" applyProtection="1">
      <alignment horizontal="center"/>
    </xf>
    <xf numFmtId="0" fontId="0" fillId="9" borderId="0" xfId="0" applyFill="1" applyAlignment="1" applyProtection="1">
      <alignment horizontal="center"/>
    </xf>
    <xf numFmtId="0" fontId="0" fillId="8" borderId="0" xfId="0" applyFill="1" applyAlignment="1" applyProtection="1">
      <alignment horizontal="center"/>
    </xf>
    <xf numFmtId="0" fontId="9" fillId="0" borderId="0" xfId="0" applyFont="1" applyFill="1" applyAlignment="1" applyProtection="1">
      <alignment horizontal="right" vertical="center"/>
    </xf>
    <xf numFmtId="0" fontId="6" fillId="0" borderId="1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9" xfId="0" applyFont="1" applyBorder="1" applyAlignment="1" applyProtection="1">
      <alignment horizontal="center"/>
    </xf>
    <xf numFmtId="0" fontId="6" fillId="0" borderId="20" xfId="0" applyFont="1" applyBorder="1" applyAlignment="1" applyProtection="1">
      <alignment horizontal="center"/>
    </xf>
    <xf numFmtId="0" fontId="9" fillId="0" borderId="0" xfId="0" applyFont="1" applyAlignment="1" applyProtection="1">
      <alignment horizontal="center" vertical="center" wrapText="1"/>
    </xf>
    <xf numFmtId="0" fontId="12" fillId="0" borderId="0" xfId="0" applyFont="1" applyFill="1" applyAlignment="1" applyProtection="1">
      <alignment horizontal="center" vertical="center"/>
    </xf>
    <xf numFmtId="0" fontId="12" fillId="5" borderId="0" xfId="0" applyFont="1" applyFill="1" applyAlignment="1" applyProtection="1">
      <alignment horizontal="right" vertical="center"/>
    </xf>
    <xf numFmtId="0" fontId="12" fillId="6" borderId="0" xfId="0" applyFont="1" applyFill="1" applyAlignment="1" applyProtection="1">
      <alignment horizontal="center" vertical="center"/>
      <protection locked="0"/>
    </xf>
    <xf numFmtId="0" fontId="13" fillId="0" borderId="0" xfId="0" applyFont="1" applyAlignment="1">
      <alignment horizontal="center" vertical="center"/>
    </xf>
    <xf numFmtId="0" fontId="7" fillId="3" borderId="4"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cellXfs>
  <cellStyles count="10">
    <cellStyle name="Comma0" xfId="7"/>
    <cellStyle name="Currency0" xfId="8"/>
    <cellStyle name="Date" xfId="3"/>
    <cellStyle name="Fixed" xfId="2"/>
    <cellStyle name="Heading 1 2" xfId="4"/>
    <cellStyle name="Heading 2 2" xfId="5"/>
    <cellStyle name="Normal" xfId="0" builtinId="0"/>
    <cellStyle name="Normal 2" xfId="1"/>
    <cellStyle name="Style 1" xfId="9"/>
    <cellStyle name="Total 2" xfId="6"/>
  </cellStyles>
  <dxfs count="7">
    <dxf>
      <fill>
        <patternFill patternType="darkUp">
          <fgColor rgb="FFCFCFCF"/>
          <bgColor rgb="FFFFFFFF"/>
        </patternFill>
      </fill>
    </dxf>
    <dxf>
      <fill>
        <patternFill>
          <bgColor rgb="FFFABF8F"/>
        </patternFill>
      </fill>
    </dxf>
    <dxf>
      <fill>
        <patternFill>
          <bgColor rgb="FFFABF8F"/>
        </patternFill>
      </fill>
    </dxf>
    <dxf>
      <fill>
        <patternFill>
          <bgColor rgb="FFFF3333"/>
        </patternFill>
      </fill>
    </dxf>
    <dxf>
      <font>
        <b/>
        <i val="0"/>
      </font>
    </dxf>
    <dxf>
      <fill>
        <patternFill>
          <bgColor rgb="FFFF3333"/>
        </patternFill>
      </fill>
    </dxf>
    <dxf>
      <fill>
        <patternFill>
          <bgColor rgb="FFFABF8F"/>
        </patternFill>
      </fill>
    </dxf>
  </dxfs>
  <tableStyles count="0" defaultTableStyle="TableStyleMedium2" defaultPivotStyle="PivotStyleLight16"/>
  <colors>
    <mruColors>
      <color rgb="FFFFFFFF"/>
      <color rgb="FFFF3333"/>
      <color rgb="FFFABF8F"/>
      <color rgb="FFCFCFCF"/>
      <color rgb="FFABABAB"/>
      <color rgb="FFB2B2B2"/>
      <color rgb="FF7B7B7B"/>
      <color rgb="FF5B82FF"/>
      <color rgb="FF0033CC"/>
      <color rgb="FFFFFB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138958</xdr:colOff>
      <xdr:row>5</xdr:row>
      <xdr:rowOff>51288</xdr:rowOff>
    </xdr:from>
    <xdr:to>
      <xdr:col>2</xdr:col>
      <xdr:colOff>1158608</xdr:colOff>
      <xdr:row>8</xdr:row>
      <xdr:rowOff>15899</xdr:rowOff>
    </xdr:to>
    <xdr:pic>
      <xdr:nvPicPr>
        <xdr:cNvPr id="2" name="Picture 1" descr=" "/>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958" y="923192"/>
          <a:ext cx="1745015" cy="506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517392</xdr:colOff>
      <xdr:row>3</xdr:row>
      <xdr:rowOff>81642</xdr:rowOff>
    </xdr:from>
    <xdr:to>
      <xdr:col>8</xdr:col>
      <xdr:colOff>530458</xdr:colOff>
      <xdr:row>3</xdr:row>
      <xdr:rowOff>744549</xdr:rowOff>
    </xdr:to>
    <xdr:pic>
      <xdr:nvPicPr>
        <xdr:cNvPr id="2" name="Picture 1"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6678" y="1061356"/>
          <a:ext cx="2489566" cy="662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9"/>
  <sheetViews>
    <sheetView tabSelected="1" topLeftCell="B1" zoomScaleNormal="100" zoomScaleSheetLayoutView="70" zoomScalePageLayoutView="70" workbookViewId="0">
      <selection activeCell="H6" sqref="H6"/>
    </sheetView>
  </sheetViews>
  <sheetFormatPr defaultColWidth="10.85546875" defaultRowHeight="15.75" x14ac:dyDescent="0.25"/>
  <cols>
    <col min="1" max="1" width="0" style="43" hidden="1" customWidth="1"/>
    <col min="2" max="2" width="10.85546875" style="43"/>
    <col min="3" max="3" width="18.140625" style="43" customWidth="1"/>
    <col min="4" max="5" width="10.85546875" style="43"/>
    <col min="6" max="6" width="15.28515625" style="43" customWidth="1"/>
    <col min="7" max="7" width="10.85546875" style="43"/>
    <col min="8" max="8" width="15.28515625" style="43" customWidth="1"/>
    <col min="9" max="16" width="0" style="43" hidden="1" customWidth="1"/>
    <col min="17" max="16384" width="10.85546875" style="43"/>
  </cols>
  <sheetData>
    <row r="1" spans="2:18" ht="26.25" customHeight="1" x14ac:dyDescent="0.25">
      <c r="B1" s="80" t="s">
        <v>33</v>
      </c>
      <c r="C1" s="80"/>
      <c r="D1" s="80"/>
      <c r="E1" s="80"/>
      <c r="F1" s="80"/>
      <c r="G1" s="80"/>
      <c r="H1" s="80"/>
      <c r="I1" s="39"/>
      <c r="J1" s="39"/>
      <c r="K1" s="39"/>
      <c r="L1" s="39"/>
      <c r="M1" s="39"/>
      <c r="N1" s="39"/>
      <c r="O1" s="39"/>
      <c r="P1" s="39"/>
    </row>
    <row r="2" spans="2:18" ht="18.75" x14ac:dyDescent="0.35">
      <c r="B2" s="81" t="s">
        <v>38</v>
      </c>
      <c r="C2" s="81"/>
      <c r="D2" s="81"/>
      <c r="E2" s="81"/>
      <c r="F2" s="81"/>
      <c r="G2" s="81"/>
      <c r="H2" s="81"/>
      <c r="I2" s="40"/>
      <c r="J2" s="40"/>
      <c r="K2" s="40"/>
      <c r="L2" s="40"/>
      <c r="M2" s="40"/>
      <c r="N2" s="40"/>
      <c r="O2" s="40"/>
      <c r="P2" s="40"/>
    </row>
    <row r="3" spans="2:18" ht="40.5" hidden="1" customHeight="1" x14ac:dyDescent="0.25">
      <c r="B3" s="82"/>
      <c r="C3" s="82"/>
      <c r="D3" s="82"/>
      <c r="E3" s="82"/>
      <c r="F3" s="82"/>
      <c r="G3" s="82"/>
      <c r="H3" s="82"/>
      <c r="I3" s="37"/>
      <c r="J3" s="37"/>
      <c r="K3" s="37"/>
      <c r="L3" s="37"/>
      <c r="M3" s="37"/>
      <c r="N3" s="37"/>
      <c r="O3" s="37"/>
      <c r="P3" s="37"/>
    </row>
    <row r="4" spans="2:18" ht="24" hidden="1" customHeight="1" x14ac:dyDescent="0.25">
      <c r="B4" s="85"/>
      <c r="C4" s="85"/>
      <c r="D4" s="85"/>
      <c r="E4" s="85"/>
      <c r="F4" s="85"/>
      <c r="G4" s="85"/>
      <c r="H4" s="85"/>
      <c r="I4" s="85"/>
      <c r="J4" s="85"/>
      <c r="K4" s="85"/>
      <c r="L4" s="85"/>
      <c r="M4" s="85"/>
      <c r="N4" s="85"/>
      <c r="O4" s="85"/>
      <c r="P4" s="85"/>
    </row>
    <row r="5" spans="2:18" s="42" customFormat="1" ht="16.5" thickBot="1" x14ac:dyDescent="0.3">
      <c r="B5" s="84" t="s">
        <v>21</v>
      </c>
      <c r="C5" s="84"/>
      <c r="D5" s="84"/>
      <c r="E5" s="84"/>
      <c r="F5" s="84"/>
      <c r="G5" s="84"/>
      <c r="H5" s="84"/>
      <c r="I5" s="41"/>
      <c r="J5" s="41"/>
      <c r="K5" s="41"/>
      <c r="L5" s="41"/>
      <c r="M5" s="41"/>
      <c r="N5" s="41"/>
      <c r="O5" s="41"/>
      <c r="P5" s="41"/>
    </row>
    <row r="6" spans="2:18" ht="15" customHeight="1" x14ac:dyDescent="0.25">
      <c r="B6" s="3"/>
      <c r="C6" s="3"/>
      <c r="D6" s="75" t="s">
        <v>10</v>
      </c>
      <c r="E6" s="75"/>
      <c r="F6" s="75"/>
      <c r="G6" s="76"/>
      <c r="H6" s="70"/>
      <c r="K6" s="79"/>
      <c r="L6" s="79"/>
      <c r="M6" s="41"/>
      <c r="N6" s="41"/>
      <c r="O6" s="41"/>
      <c r="P6" s="41"/>
      <c r="Q6" s="44"/>
      <c r="R6" s="38"/>
    </row>
    <row r="7" spans="2:18" ht="15" customHeight="1" x14ac:dyDescent="0.25">
      <c r="B7" s="3"/>
      <c r="C7" s="3"/>
      <c r="D7" s="75" t="s">
        <v>15</v>
      </c>
      <c r="E7" s="75"/>
      <c r="F7" s="75"/>
      <c r="G7" s="76"/>
      <c r="H7" s="71"/>
      <c r="K7" s="79"/>
      <c r="L7" s="79"/>
      <c r="M7" s="41"/>
      <c r="N7" s="41"/>
      <c r="O7" s="41"/>
      <c r="P7" s="41"/>
      <c r="Q7" s="41"/>
      <c r="R7" s="38"/>
    </row>
    <row r="8" spans="2:18" ht="12.75" customHeight="1" thickBot="1" x14ac:dyDescent="0.3">
      <c r="B8" s="3"/>
      <c r="C8" s="3"/>
      <c r="D8" s="75" t="s">
        <v>39</v>
      </c>
      <c r="E8" s="75"/>
      <c r="F8" s="75"/>
      <c r="G8" s="76"/>
      <c r="H8" s="72"/>
      <c r="M8" s="41"/>
      <c r="N8" s="41"/>
      <c r="O8" s="41"/>
      <c r="P8" s="41"/>
      <c r="Q8" s="41"/>
      <c r="R8" s="38"/>
    </row>
    <row r="9" spans="2:18" ht="19.5" customHeight="1" thickBot="1" x14ac:dyDescent="0.3">
      <c r="B9" s="80" t="s">
        <v>23</v>
      </c>
      <c r="C9" s="80"/>
      <c r="D9" s="80"/>
      <c r="E9" s="80"/>
      <c r="F9" s="80"/>
      <c r="G9" s="80"/>
      <c r="H9" s="80"/>
      <c r="M9" s="41"/>
      <c r="N9" s="41"/>
      <c r="O9" s="41"/>
      <c r="P9" s="41"/>
      <c r="Q9" s="41"/>
      <c r="R9" s="38"/>
    </row>
    <row r="10" spans="2:18" ht="18.75" customHeight="1" x14ac:dyDescent="0.25">
      <c r="B10" s="93" t="s">
        <v>24</v>
      </c>
      <c r="C10" s="93"/>
      <c r="D10" s="93"/>
      <c r="E10" s="93"/>
      <c r="F10" s="93"/>
      <c r="G10" s="93"/>
      <c r="H10" s="67" t="s">
        <v>13</v>
      </c>
      <c r="M10" s="41"/>
      <c r="N10" s="41"/>
      <c r="O10" s="41"/>
      <c r="P10" s="41"/>
      <c r="Q10" s="41"/>
      <c r="R10" s="38"/>
    </row>
    <row r="11" spans="2:18" x14ac:dyDescent="0.25">
      <c r="B11" s="94" t="s">
        <v>0</v>
      </c>
      <c r="C11" s="94"/>
      <c r="D11" s="94"/>
      <c r="E11" s="94"/>
      <c r="F11" s="94"/>
      <c r="G11" s="94"/>
      <c r="H11" s="68"/>
      <c r="M11" s="41"/>
      <c r="N11" s="41"/>
      <c r="O11" s="41"/>
      <c r="P11" s="41"/>
      <c r="Q11" s="41"/>
      <c r="R11" s="38"/>
    </row>
    <row r="12" spans="2:18" ht="16.5" thickBot="1" x14ac:dyDescent="0.3">
      <c r="B12" s="94" t="s">
        <v>1</v>
      </c>
      <c r="C12" s="94"/>
      <c r="D12" s="94"/>
      <c r="E12" s="94"/>
      <c r="F12" s="94"/>
      <c r="G12" s="94"/>
      <c r="H12" s="69"/>
      <c r="M12" s="41"/>
      <c r="N12" s="41"/>
      <c r="O12" s="41"/>
      <c r="P12" s="41"/>
      <c r="Q12" s="41"/>
      <c r="R12" s="38"/>
    </row>
    <row r="13" spans="2:18" ht="40.5" hidden="1" customHeight="1" x14ac:dyDescent="0.25">
      <c r="B13" s="41"/>
      <c r="C13" s="41"/>
      <c r="D13" s="79"/>
      <c r="E13" s="79"/>
      <c r="F13" s="79"/>
      <c r="G13" s="79"/>
      <c r="H13" s="79"/>
      <c r="I13" s="79"/>
      <c r="J13" s="79"/>
      <c r="K13" s="79"/>
    </row>
    <row r="14" spans="2:18" ht="40.5" hidden="1" customHeight="1" x14ac:dyDescent="0.25">
      <c r="B14" s="41"/>
      <c r="C14" s="41"/>
      <c r="D14" s="79"/>
      <c r="E14" s="79"/>
      <c r="F14" s="79"/>
      <c r="G14" s="79"/>
      <c r="H14" s="79"/>
      <c r="I14" s="79"/>
      <c r="J14" s="79"/>
      <c r="K14" s="79"/>
      <c r="M14" s="41"/>
      <c r="N14" s="41"/>
      <c r="O14" s="41"/>
      <c r="P14" s="41"/>
      <c r="Q14" s="41"/>
      <c r="R14" s="38"/>
    </row>
    <row r="15" spans="2:18" ht="40.5" hidden="1" customHeight="1" thickBot="1" x14ac:dyDescent="0.3">
      <c r="B15" s="45"/>
      <c r="C15" s="46"/>
      <c r="H15" s="41"/>
      <c r="I15" s="41"/>
      <c r="J15" s="41"/>
      <c r="K15" s="41"/>
      <c r="L15" s="41"/>
      <c r="M15" s="41"/>
      <c r="N15" s="47"/>
      <c r="O15" s="47"/>
      <c r="P15" s="41"/>
    </row>
    <row r="16" spans="2:18" x14ac:dyDescent="0.25">
      <c r="B16" s="86" t="s">
        <v>26</v>
      </c>
      <c r="C16" s="38"/>
      <c r="D16" s="38"/>
      <c r="E16" s="89" t="s">
        <v>29</v>
      </c>
      <c r="F16" s="90"/>
      <c r="G16" s="89" t="s">
        <v>30</v>
      </c>
      <c r="H16" s="90"/>
    </row>
    <row r="17" spans="2:9" x14ac:dyDescent="0.25">
      <c r="B17" s="87"/>
      <c r="C17" s="73" t="s">
        <v>37</v>
      </c>
      <c r="D17" s="38"/>
      <c r="E17" s="91" t="str">
        <f>CONCATENATE("Rn"," = ",H8," tons")</f>
        <v>Rn =  tons</v>
      </c>
      <c r="F17" s="92"/>
      <c r="G17" s="91" t="str">
        <f>CONCATENATE("115% of Rn"," = ",ROUND(1.15*H8,0)," tons")</f>
        <v>115% of Rn = 0 tons</v>
      </c>
      <c r="H17" s="92"/>
    </row>
    <row r="18" spans="2:9" ht="66" customHeight="1" thickBot="1" x14ac:dyDescent="0.3">
      <c r="B18" s="87"/>
      <c r="C18" s="74"/>
      <c r="D18" s="48" t="s">
        <v>28</v>
      </c>
      <c r="E18" s="74" t="s">
        <v>40</v>
      </c>
      <c r="F18" s="88"/>
      <c r="G18" s="74" t="s">
        <v>40</v>
      </c>
      <c r="H18" s="88"/>
    </row>
    <row r="19" spans="2:9" ht="79.5" thickBot="1" x14ac:dyDescent="0.3">
      <c r="B19" s="49" t="s">
        <v>25</v>
      </c>
      <c r="C19" s="50" t="s">
        <v>27</v>
      </c>
      <c r="D19" s="51" t="s">
        <v>36</v>
      </c>
      <c r="E19" s="52" t="s">
        <v>31</v>
      </c>
      <c r="F19" s="53" t="s">
        <v>32</v>
      </c>
      <c r="G19" s="52" t="s">
        <v>31</v>
      </c>
      <c r="H19" s="53" t="s">
        <v>32</v>
      </c>
    </row>
    <row r="20" spans="2:9" ht="16.5" thickBot="1" x14ac:dyDescent="0.3">
      <c r="B20" s="54">
        <f>IF($H$10="YES",5,IF((B21-$H$12)&gt;0,(B21-$H$12),0))</f>
        <v>5</v>
      </c>
      <c r="C20" s="55">
        <f>SQRT((B20+0.3)/0.04)</f>
        <v>11.510864433221338</v>
      </c>
      <c r="D20" s="56" t="str">
        <f>IF(OR(ISBLANK($H$6),ISBLANK($H$7)),"",IF($H$6*B20&gt;0.85*$H$7,0.85*$H$7,$H$6*B20))</f>
        <v/>
      </c>
      <c r="E20" s="57" t="str">
        <f>IF(OR(ISBLANK($H$8),D20=""),"",IF(10^($H$8/20/SQRT(D20/1000))*12/10&lt;24,24,IF(10^($H$8/20/SQRT(D20/1000))*12/10&gt;180,"N/A",10^($H$8/20/SQRT(D20/1000))*12/10)))</f>
        <v/>
      </c>
      <c r="F20" s="58" t="str">
        <f>IF(E20="","",IF(ISNUMBER(E20),120/E20,"N/A"))</f>
        <v/>
      </c>
      <c r="G20" s="57" t="str">
        <f>IF(OR(ISBLANK($H$8),D20=""),"",IF(10^(1.15*$H$8/20/SQRT(D20/1000))*12/10&lt;24,24,IF(10^(1.15*$H$8/20/SQRT(D20/1000))*12/10&gt;180,"N/A",10^(1.15*$H$8/20/SQRT(D20/1000))*12/10)))</f>
        <v/>
      </c>
      <c r="H20" s="58" t="str">
        <f>IF(G20="","",IF(ISNUMBER(G20),120/G20,"N/A"))</f>
        <v/>
      </c>
      <c r="I20" s="59"/>
    </row>
    <row r="21" spans="2:9" ht="16.5" thickBot="1" x14ac:dyDescent="0.3">
      <c r="B21" s="54">
        <f>IF($H$10="YES",5.5,IF((B22-$H$12)&gt;0,(B22-$H$12),0))</f>
        <v>5.5</v>
      </c>
      <c r="C21" s="55">
        <f t="shared" ref="C21:C32" si="0">SQRT((B21+0.3)/0.04)</f>
        <v>12.041594578792296</v>
      </c>
      <c r="D21" s="56" t="str">
        <f t="shared" ref="D21:D32" si="1">IF(OR(ISBLANK($H$6),ISBLANK($H$7)),"",IF($H$6*B21&gt;0.85*$H$7,0.85*$H$7,$H$6*B21))</f>
        <v/>
      </c>
      <c r="E21" s="57" t="str">
        <f t="shared" ref="E21:E32" si="2">IF(OR(ISBLANK($H$8),D21=""),"",IF(10^($H$8/20/SQRT(D21/1000))*12/10&lt;24,24,IF(10^($H$8/20/SQRT(D21/1000))*12/10&gt;180,"N/A",10^($H$8/20/SQRT(D21/1000))*12/10)))</f>
        <v/>
      </c>
      <c r="F21" s="58" t="str">
        <f t="shared" ref="F21:F32" si="3">IF(E21="","",IF(ISNUMBER(E21),120/E21,"N/A"))</f>
        <v/>
      </c>
      <c r="G21" s="57" t="str">
        <f t="shared" ref="G21:G32" si="4">IF(OR(ISBLANK($H$8),D21=""),"",IF(10^(1.15*$H$8/20/SQRT(D21/1000))*12/10&lt;24,24,IF(10^(1.15*$H$8/20/SQRT(D21/1000))*12/10&gt;180,"N/A",10^(1.15*$H$8/20/SQRT(D21/1000))*12/10)))</f>
        <v/>
      </c>
      <c r="H21" s="58" t="str">
        <f t="shared" ref="H21:H32" si="5">IF(G21="","",IF(ISNUMBER(G21),120/G21,"N/A"))</f>
        <v/>
      </c>
      <c r="I21" s="59"/>
    </row>
    <row r="22" spans="2:9" ht="16.5" thickBot="1" x14ac:dyDescent="0.3">
      <c r="B22" s="54">
        <f>IF($H$10="YES",6,IF((B23-$H$12)&gt;0,(B23-$H$12),0))</f>
        <v>6</v>
      </c>
      <c r="C22" s="55">
        <f t="shared" si="0"/>
        <v>12.549900398011133</v>
      </c>
      <c r="D22" s="56" t="str">
        <f t="shared" si="1"/>
        <v/>
      </c>
      <c r="E22" s="57" t="str">
        <f t="shared" si="2"/>
        <v/>
      </c>
      <c r="F22" s="58" t="str">
        <f t="shared" si="3"/>
        <v/>
      </c>
      <c r="G22" s="57" t="str">
        <f t="shared" si="4"/>
        <v/>
      </c>
      <c r="H22" s="58" t="str">
        <f t="shared" si="5"/>
        <v/>
      </c>
      <c r="I22" s="59"/>
    </row>
    <row r="23" spans="2:9" ht="16.5" thickBot="1" x14ac:dyDescent="0.3">
      <c r="B23" s="54">
        <f>IF($H$10="YES",6.5,IF((B24-$H$12)&gt;0,(B24-$H$12),0))</f>
        <v>6.5</v>
      </c>
      <c r="C23" s="55">
        <f t="shared" si="0"/>
        <v>13.038404810405298</v>
      </c>
      <c r="D23" s="56" t="str">
        <f t="shared" si="1"/>
        <v/>
      </c>
      <c r="E23" s="57" t="str">
        <f t="shared" si="2"/>
        <v/>
      </c>
      <c r="F23" s="58" t="str">
        <f t="shared" si="3"/>
        <v/>
      </c>
      <c r="G23" s="57" t="str">
        <f t="shared" si="4"/>
        <v/>
      </c>
      <c r="H23" s="58" t="str">
        <f t="shared" si="5"/>
        <v/>
      </c>
      <c r="I23" s="59"/>
    </row>
    <row r="24" spans="2:9" ht="16.5" thickBot="1" x14ac:dyDescent="0.3">
      <c r="B24" s="54">
        <f>IF($H$10="YES",7,IF((B25-$H$12)&gt;0,(B25-$H$12),0))</f>
        <v>7</v>
      </c>
      <c r="C24" s="55">
        <f t="shared" si="0"/>
        <v>13.509256086106296</v>
      </c>
      <c r="D24" s="56" t="str">
        <f t="shared" si="1"/>
        <v/>
      </c>
      <c r="E24" s="57" t="str">
        <f t="shared" si="2"/>
        <v/>
      </c>
      <c r="F24" s="58" t="str">
        <f t="shared" si="3"/>
        <v/>
      </c>
      <c r="G24" s="57" t="str">
        <f t="shared" si="4"/>
        <v/>
      </c>
      <c r="H24" s="58" t="str">
        <f t="shared" si="5"/>
        <v/>
      </c>
      <c r="I24" s="59"/>
    </row>
    <row r="25" spans="2:9" ht="16.5" thickBot="1" x14ac:dyDescent="0.3">
      <c r="B25" s="54">
        <f>IF($H$10="YES",7.5,IF((B26-$H$12)&gt;0,(B26-$H$12),0))</f>
        <v>7.5</v>
      </c>
      <c r="C25" s="55">
        <f t="shared" si="0"/>
        <v>13.964240043768941</v>
      </c>
      <c r="D25" s="56" t="str">
        <f t="shared" si="1"/>
        <v/>
      </c>
      <c r="E25" s="57" t="str">
        <f t="shared" si="2"/>
        <v/>
      </c>
      <c r="F25" s="58" t="str">
        <f t="shared" si="3"/>
        <v/>
      </c>
      <c r="G25" s="57" t="str">
        <f t="shared" si="4"/>
        <v/>
      </c>
      <c r="H25" s="58" t="str">
        <f t="shared" si="5"/>
        <v/>
      </c>
      <c r="I25" s="59"/>
    </row>
    <row r="26" spans="2:9" ht="16.5" thickBot="1" x14ac:dyDescent="0.3">
      <c r="B26" s="54">
        <f>IF($H$10="yes",8,$H$11)</f>
        <v>8</v>
      </c>
      <c r="C26" s="55">
        <f t="shared" si="0"/>
        <v>14.404860290887934</v>
      </c>
      <c r="D26" s="56" t="str">
        <f t="shared" si="1"/>
        <v/>
      </c>
      <c r="E26" s="57" t="str">
        <f t="shared" si="2"/>
        <v/>
      </c>
      <c r="F26" s="58" t="str">
        <f t="shared" si="3"/>
        <v/>
      </c>
      <c r="G26" s="57" t="str">
        <f t="shared" si="4"/>
        <v/>
      </c>
      <c r="H26" s="58" t="str">
        <f t="shared" si="5"/>
        <v/>
      </c>
      <c r="I26" s="59"/>
    </row>
    <row r="27" spans="2:9" ht="16.5" thickBot="1" x14ac:dyDescent="0.3">
      <c r="B27" s="54">
        <f>IF($H$10="YES",8.5,IF((B26+$H$12)&gt;0,(B26+$H$12),0))</f>
        <v>8.5</v>
      </c>
      <c r="C27" s="55">
        <f t="shared" si="0"/>
        <v>14.832396974191326</v>
      </c>
      <c r="D27" s="56" t="str">
        <f t="shared" si="1"/>
        <v/>
      </c>
      <c r="E27" s="57" t="str">
        <f t="shared" si="2"/>
        <v/>
      </c>
      <c r="F27" s="58" t="str">
        <f t="shared" si="3"/>
        <v/>
      </c>
      <c r="G27" s="57" t="str">
        <f t="shared" si="4"/>
        <v/>
      </c>
      <c r="H27" s="58" t="str">
        <f t="shared" si="5"/>
        <v/>
      </c>
      <c r="I27" s="59"/>
    </row>
    <row r="28" spans="2:9" ht="16.5" thickBot="1" x14ac:dyDescent="0.3">
      <c r="B28" s="54">
        <f>IF($H$10="YES",9,IF((B27+$H$12)&gt;0,(B27+$H$12),0))</f>
        <v>9</v>
      </c>
      <c r="C28" s="55">
        <f t="shared" si="0"/>
        <v>15.247950681976906</v>
      </c>
      <c r="D28" s="56" t="str">
        <f t="shared" si="1"/>
        <v/>
      </c>
      <c r="E28" s="57" t="str">
        <f t="shared" si="2"/>
        <v/>
      </c>
      <c r="F28" s="58" t="str">
        <f t="shared" si="3"/>
        <v/>
      </c>
      <c r="G28" s="57" t="str">
        <f t="shared" si="4"/>
        <v/>
      </c>
      <c r="H28" s="58" t="str">
        <f t="shared" si="5"/>
        <v/>
      </c>
      <c r="I28" s="59"/>
    </row>
    <row r="29" spans="2:9" ht="16.5" thickBot="1" x14ac:dyDescent="0.3">
      <c r="B29" s="54">
        <f>IF($H$10="YES",9.5,IF((B28+$H$12)&gt;0,(B28+$H$12),0))</f>
        <v>9.5</v>
      </c>
      <c r="C29" s="55">
        <f t="shared" si="0"/>
        <v>15.652475842498529</v>
      </c>
      <c r="D29" s="56" t="str">
        <f t="shared" si="1"/>
        <v/>
      </c>
      <c r="E29" s="57" t="str">
        <f t="shared" si="2"/>
        <v/>
      </c>
      <c r="F29" s="58" t="str">
        <f t="shared" si="3"/>
        <v/>
      </c>
      <c r="G29" s="57" t="str">
        <f t="shared" si="4"/>
        <v/>
      </c>
      <c r="H29" s="58" t="str">
        <f t="shared" si="5"/>
        <v/>
      </c>
      <c r="I29" s="59"/>
    </row>
    <row r="30" spans="2:9" ht="16.5" thickBot="1" x14ac:dyDescent="0.3">
      <c r="B30" s="54">
        <f>IF($H$10="YES",10,IF((B29+$H$12)&gt;0,(B29+$H$12),0))</f>
        <v>10</v>
      </c>
      <c r="C30" s="55">
        <f t="shared" si="0"/>
        <v>16.046806535881213</v>
      </c>
      <c r="D30" s="56" t="str">
        <f t="shared" si="1"/>
        <v/>
      </c>
      <c r="E30" s="57" t="str">
        <f t="shared" si="2"/>
        <v/>
      </c>
      <c r="F30" s="58" t="str">
        <f t="shared" si="3"/>
        <v/>
      </c>
      <c r="G30" s="57" t="str">
        <f t="shared" si="4"/>
        <v/>
      </c>
      <c r="H30" s="58" t="str">
        <f t="shared" si="5"/>
        <v/>
      </c>
      <c r="I30" s="59"/>
    </row>
    <row r="31" spans="2:9" ht="16.5" thickBot="1" x14ac:dyDescent="0.3">
      <c r="B31" s="54">
        <f>IF($H$10="YES",10.5,IF((B30+$H$12)&gt;0,(B30+$H$12),0))</f>
        <v>10.5</v>
      </c>
      <c r="C31" s="55">
        <f t="shared" si="0"/>
        <v>16.431676725154983</v>
      </c>
      <c r="D31" s="56" t="str">
        <f t="shared" si="1"/>
        <v/>
      </c>
      <c r="E31" s="57" t="str">
        <f t="shared" si="2"/>
        <v/>
      </c>
      <c r="F31" s="58" t="str">
        <f t="shared" si="3"/>
        <v/>
      </c>
      <c r="G31" s="57" t="str">
        <f t="shared" si="4"/>
        <v/>
      </c>
      <c r="H31" s="58" t="str">
        <f t="shared" si="5"/>
        <v/>
      </c>
      <c r="I31" s="59"/>
    </row>
    <row r="32" spans="2:9" ht="16.5" thickBot="1" x14ac:dyDescent="0.3">
      <c r="B32" s="60">
        <f>IF($H$10="YES",11,IF((B31+$H$12)&gt;0,(B31+$H$12),0))</f>
        <v>11</v>
      </c>
      <c r="C32" s="61">
        <f t="shared" si="0"/>
        <v>16.80773631397161</v>
      </c>
      <c r="D32" s="62" t="str">
        <f t="shared" si="1"/>
        <v/>
      </c>
      <c r="E32" s="63" t="str">
        <f t="shared" si="2"/>
        <v/>
      </c>
      <c r="F32" s="64" t="str">
        <f t="shared" si="3"/>
        <v/>
      </c>
      <c r="G32" s="63" t="str">
        <f t="shared" si="4"/>
        <v/>
      </c>
      <c r="H32" s="64" t="str">
        <f t="shared" si="5"/>
        <v/>
      </c>
      <c r="I32" s="59"/>
    </row>
    <row r="33" spans="2:9" x14ac:dyDescent="0.25">
      <c r="B33" s="77" t="s">
        <v>22</v>
      </c>
      <c r="C33" s="77"/>
      <c r="D33" s="77"/>
      <c r="E33" s="77"/>
      <c r="F33" s="77"/>
      <c r="G33" s="77"/>
      <c r="H33" s="77"/>
      <c r="I33" s="65"/>
    </row>
    <row r="34" spans="2:9" ht="2.25" hidden="1" customHeight="1" x14ac:dyDescent="0.25">
      <c r="B34" s="77"/>
      <c r="C34" s="77"/>
      <c r="D34" s="77"/>
      <c r="E34" s="77"/>
      <c r="F34" s="77"/>
      <c r="G34" s="77"/>
      <c r="H34" s="77"/>
      <c r="I34" s="65"/>
    </row>
    <row r="35" spans="2:9" ht="6.75" customHeight="1" x14ac:dyDescent="0.25">
      <c r="B35" s="77"/>
      <c r="C35" s="77"/>
      <c r="D35" s="77"/>
      <c r="E35" s="77"/>
      <c r="F35" s="77"/>
      <c r="G35" s="77"/>
      <c r="H35" s="77"/>
      <c r="I35" s="65"/>
    </row>
    <row r="36" spans="2:9" x14ac:dyDescent="0.25">
      <c r="B36" s="78" t="s">
        <v>35</v>
      </c>
      <c r="C36" s="78"/>
      <c r="D36" s="78"/>
      <c r="E36" s="78"/>
      <c r="F36" s="78"/>
      <c r="G36" s="78"/>
      <c r="H36" s="78"/>
      <c r="I36" s="65"/>
    </row>
    <row r="37" spans="2:9" x14ac:dyDescent="0.25">
      <c r="B37" s="83" t="s">
        <v>34</v>
      </c>
      <c r="C37" s="83"/>
      <c r="D37" s="83"/>
      <c r="E37" s="83"/>
      <c r="F37" s="83"/>
      <c r="G37" s="83"/>
      <c r="H37" s="83"/>
      <c r="I37" s="65"/>
    </row>
    <row r="38" spans="2:9" x14ac:dyDescent="0.25">
      <c r="B38" s="83"/>
      <c r="C38" s="83"/>
      <c r="D38" s="83"/>
      <c r="E38" s="83"/>
      <c r="F38" s="83"/>
      <c r="G38" s="83"/>
      <c r="H38" s="83"/>
      <c r="I38" s="59"/>
    </row>
    <row r="39" spans="2:9" x14ac:dyDescent="0.25">
      <c r="H39" s="66"/>
      <c r="I39" s="59"/>
    </row>
    <row r="40" spans="2:9" x14ac:dyDescent="0.25">
      <c r="H40" s="66"/>
      <c r="I40" s="59"/>
    </row>
    <row r="41" spans="2:9" x14ac:dyDescent="0.25">
      <c r="H41" s="66"/>
      <c r="I41" s="59"/>
    </row>
    <row r="42" spans="2:9" x14ac:dyDescent="0.25">
      <c r="H42" s="66"/>
      <c r="I42" s="59"/>
    </row>
    <row r="43" spans="2:9" x14ac:dyDescent="0.25">
      <c r="H43" s="66"/>
      <c r="I43" s="59"/>
    </row>
    <row r="44" spans="2:9" x14ac:dyDescent="0.25">
      <c r="H44" s="66"/>
      <c r="I44" s="59"/>
    </row>
    <row r="45" spans="2:9" x14ac:dyDescent="0.25">
      <c r="H45" s="66"/>
      <c r="I45" s="59"/>
    </row>
    <row r="46" spans="2:9" x14ac:dyDescent="0.25">
      <c r="H46" s="66"/>
      <c r="I46" s="59"/>
    </row>
    <row r="47" spans="2:9" x14ac:dyDescent="0.25">
      <c r="H47" s="66"/>
      <c r="I47" s="59"/>
    </row>
    <row r="48" spans="2:9" x14ac:dyDescent="0.25">
      <c r="H48" s="66"/>
      <c r="I48" s="59"/>
    </row>
    <row r="49" spans="8:9" x14ac:dyDescent="0.25">
      <c r="H49" s="66"/>
      <c r="I49" s="59"/>
    </row>
    <row r="50" spans="8:9" x14ac:dyDescent="0.25">
      <c r="H50" s="66"/>
      <c r="I50" s="59"/>
    </row>
    <row r="51" spans="8:9" x14ac:dyDescent="0.25">
      <c r="H51" s="66"/>
      <c r="I51" s="59"/>
    </row>
    <row r="52" spans="8:9" x14ac:dyDescent="0.25">
      <c r="H52" s="66"/>
      <c r="I52" s="59"/>
    </row>
    <row r="56" spans="8:9" ht="15.75" customHeight="1" x14ac:dyDescent="0.25"/>
    <row r="57" spans="8:9" ht="15" customHeight="1" x14ac:dyDescent="0.25"/>
    <row r="58" spans="8:9" ht="15" customHeight="1" x14ac:dyDescent="0.25"/>
    <row r="59" spans="8:9" ht="15" customHeight="1" x14ac:dyDescent="0.25"/>
  </sheetData>
  <sheetProtection password="C8F4" sheet="1" objects="1" scenarios="1" formatCells="0" formatColumns="0" formatRows="0" insertColumns="0" insertRows="0" insertHyperlinks="0" deleteColumns="0" deleteRows="0" sort="0" autoFilter="0" pivotTables="0"/>
  <customSheetViews>
    <customSheetView guid="{515E1DEE-C88C-44CE-8F11-D44B9AEF4829}" scale="55" showPageBreaks="1" fitToPage="1" printArea="1" hiddenRows="1" hiddenColumns="1" view="pageBreakPreview" topLeftCell="B1">
      <selection activeCell="B1" sqref="B1:H1"/>
      <pageMargins left="0.25" right="0.25" top="0.75" bottom="0.75" header="0.3" footer="0.3"/>
      <printOptions horizontalCentered="1" verticalCentered="1"/>
      <pageSetup scale="52" orientation="landscape" r:id="rId1"/>
    </customSheetView>
  </customSheetViews>
  <mergeCells count="27">
    <mergeCell ref="B37:H38"/>
    <mergeCell ref="K6:L6"/>
    <mergeCell ref="B5:H5"/>
    <mergeCell ref="B4:P4"/>
    <mergeCell ref="B9:H9"/>
    <mergeCell ref="B16:B18"/>
    <mergeCell ref="E18:F18"/>
    <mergeCell ref="E16:F16"/>
    <mergeCell ref="E17:F17"/>
    <mergeCell ref="G16:H16"/>
    <mergeCell ref="G17:H17"/>
    <mergeCell ref="G18:H18"/>
    <mergeCell ref="B10:G10"/>
    <mergeCell ref="B11:G11"/>
    <mergeCell ref="B12:G12"/>
    <mergeCell ref="B1:H1"/>
    <mergeCell ref="B2:H2"/>
    <mergeCell ref="B3:H3"/>
    <mergeCell ref="D6:G6"/>
    <mergeCell ref="K7:L7"/>
    <mergeCell ref="C17:C18"/>
    <mergeCell ref="D7:G7"/>
    <mergeCell ref="B33:H35"/>
    <mergeCell ref="B36:H36"/>
    <mergeCell ref="D13:K13"/>
    <mergeCell ref="D14:K14"/>
    <mergeCell ref="D8:G8"/>
  </mergeCells>
  <conditionalFormatting sqref="D20:D32">
    <cfRule type="cellIs" dxfId="6" priority="3" operator="equal">
      <formula>0.85*$H$7</formula>
    </cfRule>
  </conditionalFormatting>
  <conditionalFormatting sqref="E20:E32 G20:G32">
    <cfRule type="containsText" dxfId="5" priority="2" operator="containsText" text="N/A">
      <formula>NOT(ISERROR(SEARCH("N/A",E20)))</formula>
    </cfRule>
  </conditionalFormatting>
  <dataValidations count="1">
    <dataValidation type="list" allowBlank="1" showInputMessage="1" showErrorMessage="1" sqref="L10 H10">
      <formula1>"YES,NO"</formula1>
    </dataValidation>
  </dataValidations>
  <printOptions horizontalCentered="1" verticalCentered="1"/>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8"/>
  <sheetViews>
    <sheetView zoomScale="70" zoomScaleNormal="70" zoomScaleSheetLayoutView="85" workbookViewId="0">
      <selection activeCell="N16" sqref="N16"/>
    </sheetView>
  </sheetViews>
  <sheetFormatPr defaultRowHeight="15" x14ac:dyDescent="0.25"/>
  <cols>
    <col min="1" max="4" width="9.140625" style="3"/>
    <col min="5" max="5" width="9.140625" style="3" customWidth="1"/>
    <col min="6" max="6" width="9.5703125" style="3" customWidth="1"/>
    <col min="7" max="7" width="9.140625" style="3"/>
    <col min="8" max="9" width="9.140625" style="3" customWidth="1"/>
    <col min="10" max="10" width="9" style="3" customWidth="1"/>
    <col min="11" max="11" width="9.140625" style="3"/>
    <col min="12" max="12" width="10.42578125" style="3" customWidth="1"/>
    <col min="13" max="16384" width="9.140625" style="3"/>
  </cols>
  <sheetData>
    <row r="1" spans="1:18" ht="30.75" customHeight="1" x14ac:dyDescent="0.25">
      <c r="A1" s="97" t="s">
        <v>19</v>
      </c>
      <c r="B1" s="97"/>
      <c r="C1" s="97"/>
      <c r="D1" s="97"/>
      <c r="E1" s="97"/>
      <c r="F1" s="97"/>
      <c r="G1" s="97"/>
      <c r="H1" s="97"/>
      <c r="I1" s="97"/>
      <c r="J1" s="97"/>
      <c r="K1" s="97"/>
      <c r="L1" s="97"/>
      <c r="M1" s="97"/>
      <c r="N1" s="97"/>
      <c r="O1" s="97"/>
    </row>
    <row r="2" spans="1:18" ht="24" x14ac:dyDescent="0.45">
      <c r="A2" s="100" t="s">
        <v>18</v>
      </c>
      <c r="B2" s="100"/>
      <c r="C2" s="100"/>
      <c r="D2" s="100"/>
      <c r="E2" s="100"/>
      <c r="F2" s="100"/>
      <c r="G2" s="100"/>
      <c r="H2" s="100"/>
      <c r="I2" s="100"/>
      <c r="J2" s="100"/>
      <c r="K2" s="100"/>
      <c r="L2" s="100"/>
      <c r="M2" s="100"/>
      <c r="N2" s="100"/>
      <c r="O2" s="100"/>
    </row>
    <row r="3" spans="1:18" ht="22.5" customHeight="1" x14ac:dyDescent="0.25">
      <c r="A3" s="82" t="s">
        <v>12</v>
      </c>
      <c r="B3" s="82"/>
      <c r="C3" s="82"/>
      <c r="D3" s="82"/>
      <c r="E3" s="82"/>
      <c r="F3" s="82"/>
      <c r="G3" s="82"/>
      <c r="H3" s="82"/>
      <c r="I3" s="82"/>
      <c r="J3" s="82"/>
      <c r="K3" s="82"/>
      <c r="L3" s="82"/>
      <c r="M3" s="82"/>
      <c r="N3" s="82"/>
      <c r="O3" s="82"/>
    </row>
    <row r="4" spans="1:18" ht="56.25" customHeight="1" x14ac:dyDescent="0.25">
      <c r="A4" s="98"/>
      <c r="B4" s="98"/>
      <c r="C4" s="98"/>
      <c r="D4" s="98"/>
      <c r="E4" s="98"/>
      <c r="F4" s="98"/>
      <c r="G4" s="98"/>
      <c r="H4" s="98"/>
      <c r="I4" s="98"/>
      <c r="J4" s="98"/>
      <c r="K4" s="98"/>
      <c r="L4" s="98"/>
      <c r="M4" s="98"/>
      <c r="N4" s="98"/>
      <c r="O4" s="98"/>
    </row>
    <row r="5" spans="1:18" ht="31.5" customHeight="1" x14ac:dyDescent="0.25">
      <c r="A5" s="5"/>
      <c r="B5" s="5"/>
      <c r="C5" s="99" t="s">
        <v>11</v>
      </c>
      <c r="D5" s="99"/>
      <c r="E5" s="99"/>
      <c r="F5" s="99"/>
      <c r="G5" s="99"/>
      <c r="H5" s="99"/>
      <c r="I5" s="99"/>
      <c r="J5" s="99"/>
      <c r="K5" s="115" t="s">
        <v>13</v>
      </c>
      <c r="O5" s="104"/>
      <c r="P5" s="104"/>
      <c r="Q5" s="34"/>
      <c r="R5" s="4"/>
    </row>
    <row r="6" spans="1:18" s="21" customFormat="1" ht="69" customHeight="1" x14ac:dyDescent="0.25">
      <c r="A6" s="109" t="s">
        <v>20</v>
      </c>
      <c r="B6" s="109"/>
      <c r="C6" s="109"/>
      <c r="D6" s="109"/>
      <c r="E6" s="109"/>
      <c r="F6" s="109"/>
      <c r="G6" s="109"/>
      <c r="H6" s="109"/>
      <c r="I6" s="109"/>
      <c r="J6" s="109"/>
      <c r="K6" s="109"/>
      <c r="L6" s="109"/>
      <c r="M6" s="109"/>
      <c r="N6" s="109"/>
      <c r="O6" s="109"/>
    </row>
    <row r="7" spans="1:18" s="21" customFormat="1" ht="27.75" customHeight="1" x14ac:dyDescent="0.25">
      <c r="A7" s="5"/>
      <c r="B7" s="5"/>
      <c r="C7" s="96" t="s">
        <v>0</v>
      </c>
      <c r="D7" s="96"/>
      <c r="E7" s="96"/>
      <c r="F7" s="96"/>
      <c r="G7" s="96"/>
      <c r="H7" s="96"/>
      <c r="I7" s="96"/>
      <c r="J7" s="96"/>
      <c r="K7" s="114"/>
      <c r="L7" s="23"/>
      <c r="M7" s="34"/>
      <c r="N7" s="22"/>
    </row>
    <row r="8" spans="1:18" s="21" customFormat="1" ht="26.25" customHeight="1" x14ac:dyDescent="0.25">
      <c r="A8" s="5"/>
      <c r="B8" s="5"/>
      <c r="C8" s="96" t="s">
        <v>1</v>
      </c>
      <c r="D8" s="96"/>
      <c r="E8" s="96"/>
      <c r="F8" s="96"/>
      <c r="G8" s="96"/>
      <c r="H8" s="96"/>
      <c r="I8" s="96"/>
      <c r="J8" s="96"/>
      <c r="K8" s="114"/>
      <c r="L8" s="23"/>
      <c r="M8" s="34"/>
      <c r="N8" s="22"/>
    </row>
    <row r="9" spans="1:18" s="24" customFormat="1" ht="29.25" customHeight="1" x14ac:dyDescent="0.4">
      <c r="A9" s="110" t="s">
        <v>21</v>
      </c>
      <c r="B9" s="110"/>
      <c r="C9" s="110"/>
      <c r="D9" s="110"/>
      <c r="E9" s="110"/>
      <c r="F9" s="110"/>
      <c r="G9" s="110"/>
      <c r="H9" s="110"/>
      <c r="I9" s="110"/>
      <c r="J9" s="110"/>
      <c r="K9" s="110"/>
      <c r="L9" s="110"/>
      <c r="M9" s="110"/>
      <c r="N9" s="110"/>
      <c r="O9" s="110"/>
    </row>
    <row r="10" spans="1:18" ht="26.25" customHeight="1" x14ac:dyDescent="0.25">
      <c r="A10" s="111" t="s">
        <v>10</v>
      </c>
      <c r="B10" s="111"/>
      <c r="C10" s="111"/>
      <c r="D10" s="111"/>
      <c r="E10" s="111"/>
      <c r="F10" s="111"/>
      <c r="G10" s="111"/>
      <c r="H10" s="111"/>
      <c r="I10" s="111"/>
      <c r="J10" s="112"/>
      <c r="K10" s="112"/>
      <c r="L10" s="5"/>
      <c r="M10" s="5"/>
      <c r="N10" s="5"/>
      <c r="O10" s="5"/>
      <c r="P10" s="34"/>
      <c r="Q10" s="4"/>
    </row>
    <row r="11" spans="1:18" ht="27.75" customHeight="1" x14ac:dyDescent="0.25">
      <c r="A11" s="111" t="s">
        <v>15</v>
      </c>
      <c r="B11" s="111"/>
      <c r="C11" s="111"/>
      <c r="D11" s="111"/>
      <c r="E11" s="111"/>
      <c r="F11" s="111"/>
      <c r="G11" s="111"/>
      <c r="H11" s="111"/>
      <c r="I11" s="111"/>
      <c r="J11" s="112"/>
      <c r="K11" s="112"/>
      <c r="L11" s="5"/>
      <c r="M11" s="5"/>
      <c r="N11" s="5"/>
      <c r="O11" s="5"/>
      <c r="P11" s="35"/>
      <c r="Q11" s="4"/>
    </row>
    <row r="12" spans="1:18" ht="27.75" hidden="1" customHeight="1" x14ac:dyDescent="0.25">
      <c r="A12"/>
      <c r="B12"/>
      <c r="C12"/>
      <c r="D12"/>
      <c r="E12"/>
      <c r="F12"/>
      <c r="G12"/>
      <c r="H12"/>
      <c r="I12"/>
      <c r="J12"/>
      <c r="K12"/>
      <c r="L12" s="5"/>
      <c r="M12" s="5"/>
      <c r="N12" s="5"/>
      <c r="O12" s="5"/>
      <c r="P12" s="35"/>
      <c r="Q12" s="4"/>
    </row>
    <row r="13" spans="1:18" ht="27.75" customHeight="1" x14ac:dyDescent="0.25">
      <c r="A13" s="113" t="s">
        <v>23</v>
      </c>
      <c r="B13" s="113"/>
      <c r="C13" s="113"/>
      <c r="D13" s="113"/>
      <c r="E13" s="113"/>
      <c r="F13" s="113"/>
      <c r="G13" s="113"/>
      <c r="H13" s="113"/>
      <c r="I13" s="113"/>
      <c r="J13" s="113"/>
      <c r="K13" s="113"/>
      <c r="L13" s="5"/>
      <c r="M13" s="5"/>
      <c r="N13" s="5"/>
      <c r="O13" s="5"/>
      <c r="P13" s="35"/>
      <c r="Q13" s="4"/>
    </row>
    <row r="14" spans="1:18" ht="27.75" customHeight="1" x14ac:dyDescent="0.25">
      <c r="A14" s="99" t="s">
        <v>24</v>
      </c>
      <c r="B14" s="99"/>
      <c r="C14" s="99"/>
      <c r="D14" s="99"/>
      <c r="E14" s="99"/>
      <c r="F14" s="99"/>
      <c r="G14" s="99"/>
      <c r="H14" s="99"/>
      <c r="I14" s="99"/>
      <c r="J14" s="99"/>
      <c r="K14" s="115" t="s">
        <v>13</v>
      </c>
      <c r="L14" s="5"/>
      <c r="M14" s="5"/>
      <c r="N14" s="5"/>
      <c r="O14" s="5"/>
      <c r="P14" s="35"/>
      <c r="Q14" s="4"/>
    </row>
    <row r="15" spans="1:18" ht="27.75" customHeight="1" x14ac:dyDescent="0.25">
      <c r="A15" s="36"/>
      <c r="B15" s="36"/>
      <c r="C15" s="96" t="s">
        <v>0</v>
      </c>
      <c r="D15" s="96"/>
      <c r="E15" s="96"/>
      <c r="F15" s="96"/>
      <c r="G15" s="96"/>
      <c r="H15" s="96"/>
      <c r="I15" s="96"/>
      <c r="J15" s="96"/>
      <c r="K15" s="114"/>
      <c r="L15" s="5"/>
      <c r="M15" s="5"/>
      <c r="N15" s="5"/>
      <c r="O15" s="5"/>
      <c r="P15" s="35"/>
      <c r="Q15" s="4"/>
    </row>
    <row r="16" spans="1:18" ht="27.75" customHeight="1" x14ac:dyDescent="0.25">
      <c r="A16" s="36"/>
      <c r="B16" s="36"/>
      <c r="C16" s="96" t="s">
        <v>1</v>
      </c>
      <c r="D16" s="96"/>
      <c r="E16" s="96"/>
      <c r="F16" s="96"/>
      <c r="G16" s="96"/>
      <c r="H16" s="96"/>
      <c r="I16" s="96"/>
      <c r="J16" s="96"/>
      <c r="K16" s="114"/>
      <c r="L16" s="5"/>
      <c r="M16" s="5"/>
      <c r="N16" s="5"/>
      <c r="O16" s="5"/>
      <c r="P16" s="35"/>
      <c r="Q16" s="4"/>
    </row>
    <row r="17" spans="1:16384" ht="27.75" hidden="1" customHeight="1" x14ac:dyDescent="0.25">
      <c r="A17" s="5"/>
      <c r="B17" s="5"/>
      <c r="C17" s="95"/>
      <c r="D17" s="95"/>
      <c r="E17" s="95"/>
      <c r="F17" s="95"/>
      <c r="G17" s="95"/>
      <c r="H17" s="95"/>
      <c r="I17" s="95"/>
      <c r="J17" s="9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1:16384" ht="27.75" hidden="1" customHeight="1" x14ac:dyDescent="0.25">
      <c r="A18" s="5"/>
      <c r="B18" s="5"/>
      <c r="C18" s="95"/>
      <c r="D18" s="95"/>
      <c r="E18" s="95"/>
      <c r="F18" s="95"/>
      <c r="G18" s="95"/>
      <c r="H18" s="95"/>
      <c r="I18" s="95"/>
      <c r="J18" s="95"/>
      <c r="K18"/>
      <c r="L18" s="5"/>
      <c r="M18" s="5"/>
      <c r="N18" s="5"/>
      <c r="O18" s="5"/>
      <c r="P18" s="35"/>
      <c r="Q18" s="4"/>
    </row>
    <row r="19" spans="1:16384" ht="18.75" customHeight="1" thickBot="1" x14ac:dyDescent="0.3">
      <c r="A19" s="19"/>
      <c r="B19" s="18" t="s">
        <v>8</v>
      </c>
      <c r="G19" s="5"/>
      <c r="H19" s="5"/>
      <c r="I19" s="5"/>
      <c r="J19" s="5"/>
      <c r="K19" s="5"/>
      <c r="L19" s="5"/>
      <c r="M19" s="20"/>
      <c r="N19" s="20"/>
      <c r="O19" s="35"/>
    </row>
    <row r="20" spans="1:16384" ht="18.75" customHeight="1" thickTop="1" x14ac:dyDescent="0.25">
      <c r="A20" s="6" t="s">
        <v>6</v>
      </c>
      <c r="B20" s="7" t="s">
        <v>2</v>
      </c>
      <c r="G20" s="20"/>
      <c r="H20" s="20"/>
      <c r="I20" s="20"/>
      <c r="J20" s="20"/>
      <c r="K20" s="20"/>
      <c r="L20" s="20"/>
      <c r="M20" s="34"/>
      <c r="N20" s="21"/>
      <c r="O20" s="21"/>
    </row>
    <row r="21" spans="1:16384" ht="18.75" customHeight="1" x14ac:dyDescent="0.25">
      <c r="A21" s="8" t="s">
        <v>3</v>
      </c>
      <c r="B21" s="9" t="s">
        <v>3</v>
      </c>
      <c r="G21" s="20"/>
      <c r="H21" s="20"/>
      <c r="I21" s="20"/>
      <c r="J21" s="20"/>
      <c r="K21" s="20"/>
      <c r="L21" s="20"/>
      <c r="M21" s="34"/>
      <c r="N21" s="21"/>
      <c r="O21" s="21"/>
    </row>
    <row r="22" spans="1:16384" ht="19.5" thickBot="1" x14ac:dyDescent="0.35">
      <c r="A22" s="8">
        <v>1</v>
      </c>
      <c r="B22" s="9" t="s">
        <v>4</v>
      </c>
      <c r="C22" s="107" t="s">
        <v>9</v>
      </c>
      <c r="D22" s="108"/>
      <c r="E22" s="108"/>
      <c r="F22" s="108"/>
      <c r="G22" s="108"/>
      <c r="H22" s="108"/>
      <c r="I22" s="108"/>
      <c r="J22" s="108"/>
      <c r="K22" s="108"/>
      <c r="L22" s="108"/>
      <c r="M22" s="108"/>
      <c r="N22" s="108"/>
      <c r="O22" s="108"/>
    </row>
    <row r="23" spans="1:16384" ht="15.75" thickBot="1" x14ac:dyDescent="0.3">
      <c r="A23" s="10" t="s">
        <v>7</v>
      </c>
      <c r="B23" s="11" t="s">
        <v>5</v>
      </c>
      <c r="C23" s="12">
        <f>IF($K$14="YES",5,IF((D23-$K$16)&gt;0,(D23-$K$16),0))</f>
        <v>5</v>
      </c>
      <c r="D23" s="12">
        <f>IF($K$14="YES",5.5,IF((E23-$K$16)&gt;0,(E23-$K$16),0))</f>
        <v>5.5</v>
      </c>
      <c r="E23" s="12">
        <f>IF($K$14="YES",6,IF((F23-$K$16)&gt;0,(F23-$K$16),0))</f>
        <v>6</v>
      </c>
      <c r="F23" s="12">
        <f>IF($K$14="YES",6.5,IF((G23-$K$16)&gt;0,(G23-$K$16),0))</f>
        <v>6.5</v>
      </c>
      <c r="G23" s="12">
        <f>IF($K$14="YES",7,IF((H23-$K$16)&gt;0,(H23-$K$16),0))</f>
        <v>7</v>
      </c>
      <c r="H23" s="12">
        <f>IF($K$14="YES",7.5,IF((I23-$K$16)&gt;0,(I23-$K$16),0))</f>
        <v>7.5</v>
      </c>
      <c r="I23" s="13">
        <f>IF($K$14="yes",8,$K$15)</f>
        <v>8</v>
      </c>
      <c r="J23" s="12">
        <f>IF($K$14="YES",8.5,IF((I23+$K$16)&gt;0,(I23+$K$16),0))</f>
        <v>8.5</v>
      </c>
      <c r="K23" s="12">
        <f>IF($K$14="YES",9,IF((J23+$K$16)&gt;0,(J23+$K$16),0))</f>
        <v>9</v>
      </c>
      <c r="L23" s="12">
        <f>IF($K$14="YES",9.5,IF((K23+$K$16)&gt;0,(K23+$K$16),0))</f>
        <v>9.5</v>
      </c>
      <c r="M23" s="12">
        <f>IF($K$14="YES",10,IF((L23+$K$16)&gt;0,(L23+$K$16),0))</f>
        <v>10</v>
      </c>
      <c r="N23" s="12">
        <f>IF($K$14="YES",10.5,IF((M23+$K$16)&gt;0,(M23+$K$16),0))</f>
        <v>10.5</v>
      </c>
      <c r="O23" s="12">
        <f>IF($K$14="YES",11,IF((N23+$K$16)&gt;0,(N23+$K$16),0))</f>
        <v>11</v>
      </c>
    </row>
    <row r="24" spans="1:16384" x14ac:dyDescent="0.25">
      <c r="A24" s="14">
        <f>IF($K$5="YES",stdbpf!A11,IF(A25="","",IF(A25-$K$8&gt;0,A25-$K$8,"")))</f>
        <v>5</v>
      </c>
      <c r="B24" s="15">
        <f>IF(A24="","",12/A24)</f>
        <v>2.4</v>
      </c>
      <c r="C24" s="25" t="str">
        <f t="shared" ref="C24:O33" si="0">IF(OR($A24="",ISBLANK($J$11)),"",IF($A24&lt;=180,20*SQRT(MIN($J$10*C$23,0.85*$J$11)/1000)*LOG(5*$A24/6),(20*SQRT(MIN($J$10*C$23,0.85*$J$11)/1000)*LOG(5*180/6)+0.1)))</f>
        <v/>
      </c>
      <c r="D24" s="26" t="str">
        <f t="shared" si="0"/>
        <v/>
      </c>
      <c r="E24" s="26" t="str">
        <f t="shared" si="0"/>
        <v/>
      </c>
      <c r="F24" s="26" t="str">
        <f t="shared" si="0"/>
        <v/>
      </c>
      <c r="G24" s="26" t="str">
        <f t="shared" si="0"/>
        <v/>
      </c>
      <c r="H24" s="26" t="str">
        <f t="shared" si="0"/>
        <v/>
      </c>
      <c r="I24" s="26" t="str">
        <f t="shared" si="0"/>
        <v/>
      </c>
      <c r="J24" s="26" t="str">
        <f t="shared" si="0"/>
        <v/>
      </c>
      <c r="K24" s="26" t="str">
        <f t="shared" si="0"/>
        <v/>
      </c>
      <c r="L24" s="26" t="str">
        <f t="shared" si="0"/>
        <v/>
      </c>
      <c r="M24" s="26" t="str">
        <f t="shared" si="0"/>
        <v/>
      </c>
      <c r="N24" s="26" t="str">
        <f t="shared" si="0"/>
        <v/>
      </c>
      <c r="O24" s="27" t="str">
        <f t="shared" si="0"/>
        <v/>
      </c>
      <c r="P24" s="16"/>
    </row>
    <row r="25" spans="1:16384" x14ac:dyDescent="0.25">
      <c r="A25" s="14">
        <f>IF($K$5="YES",stdbpf!A12,IF(A26="","",IF(A26-$K$8&gt;0,A26-$K$8,"")))</f>
        <v>10</v>
      </c>
      <c r="B25" s="15">
        <f t="shared" ref="B25:B61" si="1">IF(A25="","",12/A25)</f>
        <v>1.2</v>
      </c>
      <c r="C25" s="28" t="str">
        <f t="shared" si="0"/>
        <v/>
      </c>
      <c r="D25" s="29" t="str">
        <f t="shared" si="0"/>
        <v/>
      </c>
      <c r="E25" s="29" t="str">
        <f t="shared" si="0"/>
        <v/>
      </c>
      <c r="F25" s="29" t="str">
        <f t="shared" si="0"/>
        <v/>
      </c>
      <c r="G25" s="29" t="str">
        <f t="shared" si="0"/>
        <v/>
      </c>
      <c r="H25" s="29" t="str">
        <f t="shared" si="0"/>
        <v/>
      </c>
      <c r="I25" s="29" t="str">
        <f t="shared" si="0"/>
        <v/>
      </c>
      <c r="J25" s="29" t="str">
        <f t="shared" si="0"/>
        <v/>
      </c>
      <c r="K25" s="29" t="str">
        <f t="shared" si="0"/>
        <v/>
      </c>
      <c r="L25" s="29" t="str">
        <f t="shared" si="0"/>
        <v/>
      </c>
      <c r="M25" s="29" t="str">
        <f t="shared" si="0"/>
        <v/>
      </c>
      <c r="N25" s="29" t="str">
        <f t="shared" si="0"/>
        <v/>
      </c>
      <c r="O25" s="30" t="str">
        <f t="shared" si="0"/>
        <v/>
      </c>
      <c r="P25" s="16"/>
    </row>
    <row r="26" spans="1:16384" x14ac:dyDescent="0.25">
      <c r="A26" s="14">
        <f>IF($K$5="YES",stdbpf!A13,IF(A27="","",IF(A27-$K$8&gt;0,A27-$K$8,"")))</f>
        <v>15</v>
      </c>
      <c r="B26" s="15">
        <f t="shared" si="1"/>
        <v>0.8</v>
      </c>
      <c r="C26" s="28" t="str">
        <f t="shared" si="0"/>
        <v/>
      </c>
      <c r="D26" s="29" t="str">
        <f t="shared" si="0"/>
        <v/>
      </c>
      <c r="E26" s="29" t="str">
        <f t="shared" si="0"/>
        <v/>
      </c>
      <c r="F26" s="29" t="str">
        <f t="shared" si="0"/>
        <v/>
      </c>
      <c r="G26" s="29" t="str">
        <f t="shared" si="0"/>
        <v/>
      </c>
      <c r="H26" s="29" t="str">
        <f t="shared" si="0"/>
        <v/>
      </c>
      <c r="I26" s="29" t="str">
        <f t="shared" si="0"/>
        <v/>
      </c>
      <c r="J26" s="29" t="str">
        <f t="shared" si="0"/>
        <v/>
      </c>
      <c r="K26" s="29" t="str">
        <f t="shared" si="0"/>
        <v/>
      </c>
      <c r="L26" s="29" t="str">
        <f t="shared" si="0"/>
        <v/>
      </c>
      <c r="M26" s="29" t="str">
        <f t="shared" si="0"/>
        <v/>
      </c>
      <c r="N26" s="29" t="str">
        <f t="shared" si="0"/>
        <v/>
      </c>
      <c r="O26" s="30" t="str">
        <f t="shared" si="0"/>
        <v/>
      </c>
      <c r="P26" s="16"/>
    </row>
    <row r="27" spans="1:16384" x14ac:dyDescent="0.25">
      <c r="A27" s="14">
        <f>IF($K$5="YES",stdbpf!A14,IF(A28="","",IF(A28-$K$8&gt;0,A28-$K$8,"")))</f>
        <v>20</v>
      </c>
      <c r="B27" s="15">
        <f t="shared" si="1"/>
        <v>0.6</v>
      </c>
      <c r="C27" s="28" t="str">
        <f t="shared" si="0"/>
        <v/>
      </c>
      <c r="D27" s="29" t="str">
        <f t="shared" si="0"/>
        <v/>
      </c>
      <c r="E27" s="29" t="str">
        <f t="shared" si="0"/>
        <v/>
      </c>
      <c r="F27" s="29" t="str">
        <f t="shared" si="0"/>
        <v/>
      </c>
      <c r="G27" s="29" t="str">
        <f t="shared" si="0"/>
        <v/>
      </c>
      <c r="H27" s="29" t="str">
        <f t="shared" si="0"/>
        <v/>
      </c>
      <c r="I27" s="29" t="str">
        <f t="shared" si="0"/>
        <v/>
      </c>
      <c r="J27" s="29" t="str">
        <f t="shared" si="0"/>
        <v/>
      </c>
      <c r="K27" s="29" t="str">
        <f t="shared" si="0"/>
        <v/>
      </c>
      <c r="L27" s="29" t="str">
        <f t="shared" si="0"/>
        <v/>
      </c>
      <c r="M27" s="29" t="str">
        <f t="shared" si="0"/>
        <v/>
      </c>
      <c r="N27" s="29" t="str">
        <f t="shared" si="0"/>
        <v/>
      </c>
      <c r="O27" s="30" t="str">
        <f t="shared" si="0"/>
        <v/>
      </c>
      <c r="P27" s="16"/>
    </row>
    <row r="28" spans="1:16384" x14ac:dyDescent="0.25">
      <c r="A28" s="14">
        <f>IF($K$5="YES",stdbpf!A15,IF(A29="","",IF(A29-$K$8&gt;0,A29-$K$8,"")))</f>
        <v>24</v>
      </c>
      <c r="B28" s="15">
        <f t="shared" si="1"/>
        <v>0.5</v>
      </c>
      <c r="C28" s="28" t="str">
        <f t="shared" si="0"/>
        <v/>
      </c>
      <c r="D28" s="29" t="str">
        <f t="shared" si="0"/>
        <v/>
      </c>
      <c r="E28" s="29" t="str">
        <f t="shared" si="0"/>
        <v/>
      </c>
      <c r="F28" s="29" t="str">
        <f t="shared" si="0"/>
        <v/>
      </c>
      <c r="G28" s="29" t="str">
        <f t="shared" si="0"/>
        <v/>
      </c>
      <c r="H28" s="29" t="str">
        <f t="shared" si="0"/>
        <v/>
      </c>
      <c r="I28" s="29" t="str">
        <f t="shared" si="0"/>
        <v/>
      </c>
      <c r="J28" s="29" t="str">
        <f t="shared" si="0"/>
        <v/>
      </c>
      <c r="K28" s="29" t="str">
        <f t="shared" si="0"/>
        <v/>
      </c>
      <c r="L28" s="29" t="str">
        <f t="shared" si="0"/>
        <v/>
      </c>
      <c r="M28" s="29" t="str">
        <f t="shared" si="0"/>
        <v/>
      </c>
      <c r="N28" s="29" t="str">
        <f t="shared" si="0"/>
        <v/>
      </c>
      <c r="O28" s="30" t="str">
        <f t="shared" si="0"/>
        <v/>
      </c>
      <c r="P28" s="16"/>
    </row>
    <row r="29" spans="1:16384" x14ac:dyDescent="0.25">
      <c r="A29" s="14">
        <f>IF($K$5="YES",stdbpf!A16,IF(A30="","",IF(A30-$K$8&gt;0,A30-$K$8,"")))</f>
        <v>26</v>
      </c>
      <c r="B29" s="15">
        <f t="shared" si="1"/>
        <v>0.46153846153846156</v>
      </c>
      <c r="C29" s="28" t="str">
        <f t="shared" si="0"/>
        <v/>
      </c>
      <c r="D29" s="29" t="str">
        <f t="shared" si="0"/>
        <v/>
      </c>
      <c r="E29" s="29" t="str">
        <f t="shared" si="0"/>
        <v/>
      </c>
      <c r="F29" s="29" t="str">
        <f t="shared" si="0"/>
        <v/>
      </c>
      <c r="G29" s="29" t="str">
        <f t="shared" si="0"/>
        <v/>
      </c>
      <c r="H29" s="29" t="str">
        <f t="shared" si="0"/>
        <v/>
      </c>
      <c r="I29" s="29" t="str">
        <f t="shared" si="0"/>
        <v/>
      </c>
      <c r="J29" s="29" t="str">
        <f t="shared" si="0"/>
        <v/>
      </c>
      <c r="K29" s="29" t="str">
        <f t="shared" si="0"/>
        <v/>
      </c>
      <c r="L29" s="29" t="str">
        <f t="shared" si="0"/>
        <v/>
      </c>
      <c r="M29" s="29" t="str">
        <f t="shared" si="0"/>
        <v/>
      </c>
      <c r="N29" s="29" t="str">
        <f t="shared" si="0"/>
        <v/>
      </c>
      <c r="O29" s="30" t="str">
        <f t="shared" si="0"/>
        <v/>
      </c>
      <c r="P29" s="16"/>
    </row>
    <row r="30" spans="1:16384" x14ac:dyDescent="0.25">
      <c r="A30" s="14">
        <f>IF($K$5="YES",stdbpf!A17,IF(A31="","",IF(A31-$K$8&gt;0,A31-$K$8,"")))</f>
        <v>28</v>
      </c>
      <c r="B30" s="15">
        <f t="shared" si="1"/>
        <v>0.42857142857142855</v>
      </c>
      <c r="C30" s="28" t="str">
        <f t="shared" si="0"/>
        <v/>
      </c>
      <c r="D30" s="29" t="str">
        <f t="shared" si="0"/>
        <v/>
      </c>
      <c r="E30" s="29" t="str">
        <f t="shared" si="0"/>
        <v/>
      </c>
      <c r="F30" s="29" t="str">
        <f t="shared" si="0"/>
        <v/>
      </c>
      <c r="G30" s="29" t="str">
        <f t="shared" si="0"/>
        <v/>
      </c>
      <c r="H30" s="29" t="str">
        <f t="shared" si="0"/>
        <v/>
      </c>
      <c r="I30" s="29" t="str">
        <f t="shared" si="0"/>
        <v/>
      </c>
      <c r="J30" s="29" t="str">
        <f t="shared" si="0"/>
        <v/>
      </c>
      <c r="K30" s="29" t="str">
        <f t="shared" si="0"/>
        <v/>
      </c>
      <c r="L30" s="29" t="str">
        <f t="shared" si="0"/>
        <v/>
      </c>
      <c r="M30" s="29" t="str">
        <f t="shared" si="0"/>
        <v/>
      </c>
      <c r="N30" s="29" t="str">
        <f t="shared" si="0"/>
        <v/>
      </c>
      <c r="O30" s="30" t="str">
        <f t="shared" si="0"/>
        <v/>
      </c>
      <c r="P30" s="16"/>
    </row>
    <row r="31" spans="1:16384" x14ac:dyDescent="0.25">
      <c r="A31" s="14">
        <f>IF($K$5="YES",stdbpf!A18,IF(A32="","",IF(A32-$K$8&gt;0,A32-$K$8,"")))</f>
        <v>30</v>
      </c>
      <c r="B31" s="15">
        <f t="shared" si="1"/>
        <v>0.4</v>
      </c>
      <c r="C31" s="28" t="str">
        <f t="shared" si="0"/>
        <v/>
      </c>
      <c r="D31" s="29" t="str">
        <f t="shared" si="0"/>
        <v/>
      </c>
      <c r="E31" s="29" t="str">
        <f t="shared" si="0"/>
        <v/>
      </c>
      <c r="F31" s="29" t="str">
        <f t="shared" si="0"/>
        <v/>
      </c>
      <c r="G31" s="29" t="str">
        <f t="shared" si="0"/>
        <v/>
      </c>
      <c r="H31" s="29" t="str">
        <f t="shared" si="0"/>
        <v/>
      </c>
      <c r="I31" s="29" t="str">
        <f t="shared" si="0"/>
        <v/>
      </c>
      <c r="J31" s="29" t="str">
        <f t="shared" si="0"/>
        <v/>
      </c>
      <c r="K31" s="29" t="str">
        <f t="shared" si="0"/>
        <v/>
      </c>
      <c r="L31" s="29" t="str">
        <f t="shared" si="0"/>
        <v/>
      </c>
      <c r="M31" s="29" t="str">
        <f t="shared" si="0"/>
        <v/>
      </c>
      <c r="N31" s="29" t="str">
        <f t="shared" si="0"/>
        <v/>
      </c>
      <c r="O31" s="30" t="str">
        <f t="shared" si="0"/>
        <v/>
      </c>
      <c r="P31" s="16"/>
    </row>
    <row r="32" spans="1:16384" x14ac:dyDescent="0.25">
      <c r="A32" s="14">
        <f>IF($K$5="YES",stdbpf!A19,IF(A33="","",IF(A33-$K$8&gt;0,A33-$K$8,"")))</f>
        <v>35</v>
      </c>
      <c r="B32" s="15">
        <f t="shared" si="1"/>
        <v>0.34285714285714286</v>
      </c>
      <c r="C32" s="28" t="str">
        <f t="shared" si="0"/>
        <v/>
      </c>
      <c r="D32" s="29" t="str">
        <f t="shared" si="0"/>
        <v/>
      </c>
      <c r="E32" s="29" t="str">
        <f t="shared" si="0"/>
        <v/>
      </c>
      <c r="F32" s="29" t="str">
        <f t="shared" si="0"/>
        <v/>
      </c>
      <c r="G32" s="29" t="str">
        <f t="shared" si="0"/>
        <v/>
      </c>
      <c r="H32" s="29" t="str">
        <f t="shared" si="0"/>
        <v/>
      </c>
      <c r="I32" s="29" t="str">
        <f t="shared" si="0"/>
        <v/>
      </c>
      <c r="J32" s="29" t="str">
        <f t="shared" si="0"/>
        <v/>
      </c>
      <c r="K32" s="29" t="str">
        <f t="shared" si="0"/>
        <v/>
      </c>
      <c r="L32" s="29" t="str">
        <f t="shared" si="0"/>
        <v/>
      </c>
      <c r="M32" s="29" t="str">
        <f t="shared" si="0"/>
        <v/>
      </c>
      <c r="N32" s="29" t="str">
        <f t="shared" si="0"/>
        <v/>
      </c>
      <c r="O32" s="30" t="str">
        <f t="shared" si="0"/>
        <v/>
      </c>
      <c r="P32" s="16"/>
    </row>
    <row r="33" spans="1:16" x14ac:dyDescent="0.25">
      <c r="A33" s="14">
        <f>IF($K$5="YES",stdbpf!A20,IF(A34="","",IF(A34-$K$8&gt;0,A34-$K$8,"")))</f>
        <v>40</v>
      </c>
      <c r="B33" s="15">
        <f t="shared" si="1"/>
        <v>0.3</v>
      </c>
      <c r="C33" s="28" t="str">
        <f t="shared" si="0"/>
        <v/>
      </c>
      <c r="D33" s="29" t="str">
        <f t="shared" si="0"/>
        <v/>
      </c>
      <c r="E33" s="29" t="str">
        <f t="shared" si="0"/>
        <v/>
      </c>
      <c r="F33" s="29" t="str">
        <f t="shared" si="0"/>
        <v/>
      </c>
      <c r="G33" s="29" t="str">
        <f t="shared" si="0"/>
        <v/>
      </c>
      <c r="H33" s="29" t="str">
        <f t="shared" si="0"/>
        <v/>
      </c>
      <c r="I33" s="29" t="str">
        <f t="shared" si="0"/>
        <v/>
      </c>
      <c r="J33" s="29" t="str">
        <f t="shared" si="0"/>
        <v/>
      </c>
      <c r="K33" s="29" t="str">
        <f t="shared" si="0"/>
        <v/>
      </c>
      <c r="L33" s="29" t="str">
        <f t="shared" si="0"/>
        <v/>
      </c>
      <c r="M33" s="29" t="str">
        <f t="shared" si="0"/>
        <v/>
      </c>
      <c r="N33" s="29" t="str">
        <f t="shared" si="0"/>
        <v/>
      </c>
      <c r="O33" s="30" t="str">
        <f t="shared" si="0"/>
        <v/>
      </c>
      <c r="P33" s="16"/>
    </row>
    <row r="34" spans="1:16" x14ac:dyDescent="0.25">
      <c r="A34" s="14">
        <f>IF($K$5="YES",stdbpf!A21,IF(A35="","",IF(A35-$K$8&gt;0,A35-$K$8,"")))</f>
        <v>45</v>
      </c>
      <c r="B34" s="15">
        <f t="shared" si="1"/>
        <v>0.26666666666666666</v>
      </c>
      <c r="C34" s="28" t="str">
        <f t="shared" ref="C34:O43" si="2">IF(OR($A34="",ISBLANK($J$11)),"",IF($A34&lt;=180,20*SQRT(MIN($J$10*C$23,0.85*$J$11)/1000)*LOG(5*$A34/6),(20*SQRT(MIN($J$10*C$23,0.85*$J$11)/1000)*LOG(5*180/6)+0.1)))</f>
        <v/>
      </c>
      <c r="D34" s="29" t="str">
        <f t="shared" si="2"/>
        <v/>
      </c>
      <c r="E34" s="29" t="str">
        <f t="shared" si="2"/>
        <v/>
      </c>
      <c r="F34" s="29" t="str">
        <f t="shared" si="2"/>
        <v/>
      </c>
      <c r="G34" s="29" t="str">
        <f t="shared" si="2"/>
        <v/>
      </c>
      <c r="H34" s="29" t="str">
        <f t="shared" si="2"/>
        <v/>
      </c>
      <c r="I34" s="29" t="str">
        <f t="shared" si="2"/>
        <v/>
      </c>
      <c r="J34" s="29" t="str">
        <f t="shared" si="2"/>
        <v/>
      </c>
      <c r="K34" s="29" t="str">
        <f t="shared" si="2"/>
        <v/>
      </c>
      <c r="L34" s="29" t="str">
        <f t="shared" si="2"/>
        <v/>
      </c>
      <c r="M34" s="29" t="str">
        <f t="shared" si="2"/>
        <v/>
      </c>
      <c r="N34" s="29" t="str">
        <f t="shared" si="2"/>
        <v/>
      </c>
      <c r="O34" s="30" t="str">
        <f t="shared" si="2"/>
        <v/>
      </c>
      <c r="P34" s="16"/>
    </row>
    <row r="35" spans="1:16" x14ac:dyDescent="0.25">
      <c r="A35" s="14">
        <f>IF($K$5="YES",stdbpf!A22,IF(A36="","",IF(A36-$K$8&gt;0,A36-$K$8,"")))</f>
        <v>50</v>
      </c>
      <c r="B35" s="15">
        <f t="shared" si="1"/>
        <v>0.24</v>
      </c>
      <c r="C35" s="28" t="str">
        <f t="shared" si="2"/>
        <v/>
      </c>
      <c r="D35" s="29" t="str">
        <f t="shared" si="2"/>
        <v/>
      </c>
      <c r="E35" s="29" t="str">
        <f t="shared" si="2"/>
        <v/>
      </c>
      <c r="F35" s="29" t="str">
        <f t="shared" si="2"/>
        <v/>
      </c>
      <c r="G35" s="29" t="str">
        <f t="shared" si="2"/>
        <v/>
      </c>
      <c r="H35" s="29" t="str">
        <f t="shared" si="2"/>
        <v/>
      </c>
      <c r="I35" s="29" t="str">
        <f t="shared" si="2"/>
        <v/>
      </c>
      <c r="J35" s="29" t="str">
        <f t="shared" si="2"/>
        <v/>
      </c>
      <c r="K35" s="29" t="str">
        <f t="shared" si="2"/>
        <v/>
      </c>
      <c r="L35" s="29" t="str">
        <f t="shared" si="2"/>
        <v/>
      </c>
      <c r="M35" s="29" t="str">
        <f t="shared" si="2"/>
        <v/>
      </c>
      <c r="N35" s="29" t="str">
        <f t="shared" si="2"/>
        <v/>
      </c>
      <c r="O35" s="30" t="str">
        <f t="shared" si="2"/>
        <v/>
      </c>
      <c r="P35" s="16"/>
    </row>
    <row r="36" spans="1:16" x14ac:dyDescent="0.25">
      <c r="A36" s="14">
        <f>IF($K$5="YES",stdbpf!A23,IF(A37="","",IF(A37-$K$8&gt;0,A37-$K$8,"")))</f>
        <v>55</v>
      </c>
      <c r="B36" s="15">
        <f t="shared" si="1"/>
        <v>0.21818181818181817</v>
      </c>
      <c r="C36" s="28" t="str">
        <f t="shared" si="2"/>
        <v/>
      </c>
      <c r="D36" s="29" t="str">
        <f t="shared" si="2"/>
        <v/>
      </c>
      <c r="E36" s="29" t="str">
        <f t="shared" si="2"/>
        <v/>
      </c>
      <c r="F36" s="29" t="str">
        <f t="shared" si="2"/>
        <v/>
      </c>
      <c r="G36" s="29" t="str">
        <f t="shared" si="2"/>
        <v/>
      </c>
      <c r="H36" s="29" t="str">
        <f t="shared" si="2"/>
        <v/>
      </c>
      <c r="I36" s="29" t="str">
        <f t="shared" si="2"/>
        <v/>
      </c>
      <c r="J36" s="29" t="str">
        <f t="shared" si="2"/>
        <v/>
      </c>
      <c r="K36" s="29" t="str">
        <f t="shared" si="2"/>
        <v/>
      </c>
      <c r="L36" s="29" t="str">
        <f t="shared" si="2"/>
        <v/>
      </c>
      <c r="M36" s="29" t="str">
        <f t="shared" si="2"/>
        <v/>
      </c>
      <c r="N36" s="29" t="str">
        <f t="shared" si="2"/>
        <v/>
      </c>
      <c r="O36" s="30" t="str">
        <f t="shared" si="2"/>
        <v/>
      </c>
      <c r="P36" s="16"/>
    </row>
    <row r="37" spans="1:16" x14ac:dyDescent="0.25">
      <c r="A37" s="14">
        <f>IF($K$5="YES",stdbpf!A24,IF(A38="","",IF(A38-$K$8&gt;0,A38-$K$8,"")))</f>
        <v>60</v>
      </c>
      <c r="B37" s="15">
        <f t="shared" si="1"/>
        <v>0.2</v>
      </c>
      <c r="C37" s="28" t="str">
        <f t="shared" si="2"/>
        <v/>
      </c>
      <c r="D37" s="29" t="str">
        <f t="shared" si="2"/>
        <v/>
      </c>
      <c r="E37" s="29" t="str">
        <f t="shared" si="2"/>
        <v/>
      </c>
      <c r="F37" s="29" t="str">
        <f t="shared" si="2"/>
        <v/>
      </c>
      <c r="G37" s="29" t="str">
        <f t="shared" si="2"/>
        <v/>
      </c>
      <c r="H37" s="29" t="str">
        <f t="shared" si="2"/>
        <v/>
      </c>
      <c r="I37" s="29" t="str">
        <f t="shared" si="2"/>
        <v/>
      </c>
      <c r="J37" s="29" t="str">
        <f t="shared" si="2"/>
        <v/>
      </c>
      <c r="K37" s="29" t="str">
        <f t="shared" si="2"/>
        <v/>
      </c>
      <c r="L37" s="29" t="str">
        <f t="shared" si="2"/>
        <v/>
      </c>
      <c r="M37" s="29" t="str">
        <f t="shared" si="2"/>
        <v/>
      </c>
      <c r="N37" s="29" t="str">
        <f t="shared" si="2"/>
        <v/>
      </c>
      <c r="O37" s="30" t="str">
        <f t="shared" si="2"/>
        <v/>
      </c>
      <c r="P37" s="16"/>
    </row>
    <row r="38" spans="1:16" x14ac:dyDescent="0.25">
      <c r="A38" s="14">
        <f>IF($K$5="YES",stdbpf!A25,IF(A39="","",IF(A39-$K$8&gt;0,A39-$K$8,"")))</f>
        <v>65</v>
      </c>
      <c r="B38" s="15">
        <f t="shared" si="1"/>
        <v>0.18461538461538463</v>
      </c>
      <c r="C38" s="28" t="str">
        <f t="shared" si="2"/>
        <v/>
      </c>
      <c r="D38" s="29" t="str">
        <f t="shared" si="2"/>
        <v/>
      </c>
      <c r="E38" s="29" t="str">
        <f t="shared" si="2"/>
        <v/>
      </c>
      <c r="F38" s="29" t="str">
        <f t="shared" si="2"/>
        <v/>
      </c>
      <c r="G38" s="29" t="str">
        <f t="shared" si="2"/>
        <v/>
      </c>
      <c r="H38" s="29" t="str">
        <f t="shared" si="2"/>
        <v/>
      </c>
      <c r="I38" s="29" t="str">
        <f t="shared" si="2"/>
        <v/>
      </c>
      <c r="J38" s="29" t="str">
        <f t="shared" si="2"/>
        <v/>
      </c>
      <c r="K38" s="29" t="str">
        <f t="shared" si="2"/>
        <v/>
      </c>
      <c r="L38" s="29" t="str">
        <f t="shared" si="2"/>
        <v/>
      </c>
      <c r="M38" s="29" t="str">
        <f t="shared" si="2"/>
        <v/>
      </c>
      <c r="N38" s="29" t="str">
        <f t="shared" si="2"/>
        <v/>
      </c>
      <c r="O38" s="30" t="str">
        <f t="shared" si="2"/>
        <v/>
      </c>
      <c r="P38" s="16"/>
    </row>
    <row r="39" spans="1:16" x14ac:dyDescent="0.25">
      <c r="A39" s="14">
        <f>IF($K$5="YES",stdbpf!A26,IF(A40="","",IF(A40-$K$8&gt;0,A40-$K$8,"")))</f>
        <v>70</v>
      </c>
      <c r="B39" s="15">
        <f t="shared" si="1"/>
        <v>0.17142857142857143</v>
      </c>
      <c r="C39" s="28" t="str">
        <f t="shared" si="2"/>
        <v/>
      </c>
      <c r="D39" s="29" t="str">
        <f t="shared" si="2"/>
        <v/>
      </c>
      <c r="E39" s="29" t="str">
        <f t="shared" si="2"/>
        <v/>
      </c>
      <c r="F39" s="29" t="str">
        <f t="shared" si="2"/>
        <v/>
      </c>
      <c r="G39" s="29" t="str">
        <f t="shared" si="2"/>
        <v/>
      </c>
      <c r="H39" s="29" t="str">
        <f t="shared" si="2"/>
        <v/>
      </c>
      <c r="I39" s="29" t="str">
        <f t="shared" si="2"/>
        <v/>
      </c>
      <c r="J39" s="29" t="str">
        <f t="shared" si="2"/>
        <v/>
      </c>
      <c r="K39" s="29" t="str">
        <f t="shared" si="2"/>
        <v/>
      </c>
      <c r="L39" s="29" t="str">
        <f t="shared" si="2"/>
        <v/>
      </c>
      <c r="M39" s="29" t="str">
        <f t="shared" si="2"/>
        <v/>
      </c>
      <c r="N39" s="29" t="str">
        <f t="shared" si="2"/>
        <v/>
      </c>
      <c r="O39" s="30" t="str">
        <f t="shared" si="2"/>
        <v/>
      </c>
      <c r="P39" s="16"/>
    </row>
    <row r="40" spans="1:16" x14ac:dyDescent="0.25">
      <c r="A40" s="14">
        <f>IF($K$5="YES",stdbpf!A27,IF(A41="","",IF(A41-$K$8&gt;0,A41-$K$8,"")))</f>
        <v>75</v>
      </c>
      <c r="B40" s="15">
        <f t="shared" si="1"/>
        <v>0.16</v>
      </c>
      <c r="C40" s="28" t="str">
        <f t="shared" si="2"/>
        <v/>
      </c>
      <c r="D40" s="29" t="str">
        <f t="shared" si="2"/>
        <v/>
      </c>
      <c r="E40" s="29" t="str">
        <f t="shared" si="2"/>
        <v/>
      </c>
      <c r="F40" s="29" t="str">
        <f t="shared" si="2"/>
        <v/>
      </c>
      <c r="G40" s="29" t="str">
        <f t="shared" si="2"/>
        <v/>
      </c>
      <c r="H40" s="29" t="str">
        <f t="shared" si="2"/>
        <v/>
      </c>
      <c r="I40" s="29" t="str">
        <f t="shared" si="2"/>
        <v/>
      </c>
      <c r="J40" s="29" t="str">
        <f t="shared" si="2"/>
        <v/>
      </c>
      <c r="K40" s="29" t="str">
        <f t="shared" si="2"/>
        <v/>
      </c>
      <c r="L40" s="29" t="str">
        <f t="shared" si="2"/>
        <v/>
      </c>
      <c r="M40" s="29" t="str">
        <f t="shared" si="2"/>
        <v/>
      </c>
      <c r="N40" s="29" t="str">
        <f t="shared" si="2"/>
        <v/>
      </c>
      <c r="O40" s="30" t="str">
        <f t="shared" si="2"/>
        <v/>
      </c>
      <c r="P40" s="16"/>
    </row>
    <row r="41" spans="1:16" x14ac:dyDescent="0.25">
      <c r="A41" s="14">
        <f>IF($K$5="YES",stdbpf!A28,IF(A42="","",IF(A42-$K$8&gt;0,A42-$K$8,"")))</f>
        <v>80</v>
      </c>
      <c r="B41" s="15">
        <f t="shared" si="1"/>
        <v>0.15</v>
      </c>
      <c r="C41" s="28" t="str">
        <f t="shared" si="2"/>
        <v/>
      </c>
      <c r="D41" s="29" t="str">
        <f t="shared" si="2"/>
        <v/>
      </c>
      <c r="E41" s="29" t="str">
        <f t="shared" si="2"/>
        <v/>
      </c>
      <c r="F41" s="29" t="str">
        <f t="shared" si="2"/>
        <v/>
      </c>
      <c r="G41" s="29" t="str">
        <f t="shared" si="2"/>
        <v/>
      </c>
      <c r="H41" s="29" t="str">
        <f t="shared" si="2"/>
        <v/>
      </c>
      <c r="I41" s="29" t="str">
        <f t="shared" si="2"/>
        <v/>
      </c>
      <c r="J41" s="29" t="str">
        <f t="shared" si="2"/>
        <v/>
      </c>
      <c r="K41" s="29" t="str">
        <f t="shared" si="2"/>
        <v/>
      </c>
      <c r="L41" s="29" t="str">
        <f t="shared" si="2"/>
        <v/>
      </c>
      <c r="M41" s="29" t="str">
        <f t="shared" si="2"/>
        <v/>
      </c>
      <c r="N41" s="29" t="str">
        <f t="shared" si="2"/>
        <v/>
      </c>
      <c r="O41" s="30" t="str">
        <f t="shared" si="2"/>
        <v/>
      </c>
      <c r="P41" s="16"/>
    </row>
    <row r="42" spans="1:16" x14ac:dyDescent="0.25">
      <c r="A42" s="14">
        <f>IF($K$5="YES",stdbpf!A29,$K$7)</f>
        <v>85</v>
      </c>
      <c r="B42" s="15">
        <f t="shared" si="1"/>
        <v>0.14117647058823529</v>
      </c>
      <c r="C42" s="28" t="str">
        <f t="shared" si="2"/>
        <v/>
      </c>
      <c r="D42" s="29" t="str">
        <f t="shared" si="2"/>
        <v/>
      </c>
      <c r="E42" s="29" t="str">
        <f t="shared" si="2"/>
        <v/>
      </c>
      <c r="F42" s="29" t="str">
        <f t="shared" si="2"/>
        <v/>
      </c>
      <c r="G42" s="29" t="str">
        <f t="shared" si="2"/>
        <v/>
      </c>
      <c r="H42" s="29" t="str">
        <f t="shared" si="2"/>
        <v/>
      </c>
      <c r="I42" s="29" t="str">
        <f t="shared" si="2"/>
        <v/>
      </c>
      <c r="J42" s="29" t="str">
        <f t="shared" si="2"/>
        <v/>
      </c>
      <c r="K42" s="29" t="str">
        <f t="shared" si="2"/>
        <v/>
      </c>
      <c r="L42" s="29" t="str">
        <f t="shared" si="2"/>
        <v/>
      </c>
      <c r="M42" s="29" t="str">
        <f t="shared" si="2"/>
        <v/>
      </c>
      <c r="N42" s="29" t="str">
        <f t="shared" si="2"/>
        <v/>
      </c>
      <c r="O42" s="30" t="str">
        <f t="shared" si="2"/>
        <v/>
      </c>
      <c r="P42" s="16"/>
    </row>
    <row r="43" spans="1:16" x14ac:dyDescent="0.25">
      <c r="A43" s="14">
        <f>IF($K$5="YES",stdbpf!A30,IF(A42="","",IF(A42+$K$8&gt;0,A42+$K$8,"")))</f>
        <v>90</v>
      </c>
      <c r="B43" s="15">
        <f t="shared" si="1"/>
        <v>0.13333333333333333</v>
      </c>
      <c r="C43" s="28" t="str">
        <f t="shared" si="2"/>
        <v/>
      </c>
      <c r="D43" s="29" t="str">
        <f t="shared" si="2"/>
        <v/>
      </c>
      <c r="E43" s="29" t="str">
        <f t="shared" si="2"/>
        <v/>
      </c>
      <c r="F43" s="29" t="str">
        <f t="shared" si="2"/>
        <v/>
      </c>
      <c r="G43" s="29" t="str">
        <f t="shared" si="2"/>
        <v/>
      </c>
      <c r="H43" s="29" t="str">
        <f t="shared" si="2"/>
        <v/>
      </c>
      <c r="I43" s="29" t="str">
        <f t="shared" si="2"/>
        <v/>
      </c>
      <c r="J43" s="29" t="str">
        <f t="shared" si="2"/>
        <v/>
      </c>
      <c r="K43" s="29" t="str">
        <f t="shared" si="2"/>
        <v/>
      </c>
      <c r="L43" s="29" t="str">
        <f t="shared" si="2"/>
        <v/>
      </c>
      <c r="M43" s="29" t="str">
        <f t="shared" si="2"/>
        <v/>
      </c>
      <c r="N43" s="29" t="str">
        <f t="shared" si="2"/>
        <v/>
      </c>
      <c r="O43" s="30" t="str">
        <f t="shared" si="2"/>
        <v/>
      </c>
      <c r="P43" s="16"/>
    </row>
    <row r="44" spans="1:16" x14ac:dyDescent="0.25">
      <c r="A44" s="14">
        <f>IF($K$5="YES",stdbpf!A31,IF(A43="","",IF(A43+$K$8&gt;0,A43+$K$8,"")))</f>
        <v>95</v>
      </c>
      <c r="B44" s="15">
        <f t="shared" si="1"/>
        <v>0.12631578947368421</v>
      </c>
      <c r="C44" s="28" t="str">
        <f t="shared" ref="C44:O53" si="3">IF(OR($A44="",ISBLANK($J$11)),"",IF($A44&lt;=180,20*SQRT(MIN($J$10*C$23,0.85*$J$11)/1000)*LOG(5*$A44/6),(20*SQRT(MIN($J$10*C$23,0.85*$J$11)/1000)*LOG(5*180/6)+0.1)))</f>
        <v/>
      </c>
      <c r="D44" s="29" t="str">
        <f t="shared" si="3"/>
        <v/>
      </c>
      <c r="E44" s="29" t="str">
        <f t="shared" si="3"/>
        <v/>
      </c>
      <c r="F44" s="29" t="str">
        <f t="shared" si="3"/>
        <v/>
      </c>
      <c r="G44" s="29" t="str">
        <f t="shared" si="3"/>
        <v/>
      </c>
      <c r="H44" s="29" t="str">
        <f t="shared" si="3"/>
        <v/>
      </c>
      <c r="I44" s="29" t="str">
        <f t="shared" si="3"/>
        <v/>
      </c>
      <c r="J44" s="29" t="str">
        <f t="shared" si="3"/>
        <v/>
      </c>
      <c r="K44" s="29" t="str">
        <f t="shared" si="3"/>
        <v/>
      </c>
      <c r="L44" s="29" t="str">
        <f t="shared" si="3"/>
        <v/>
      </c>
      <c r="M44" s="29" t="str">
        <f t="shared" si="3"/>
        <v/>
      </c>
      <c r="N44" s="29" t="str">
        <f t="shared" si="3"/>
        <v/>
      </c>
      <c r="O44" s="30" t="str">
        <f t="shared" si="3"/>
        <v/>
      </c>
      <c r="P44" s="16"/>
    </row>
    <row r="45" spans="1:16" x14ac:dyDescent="0.25">
      <c r="A45" s="14">
        <f>IF($K$5="YES",stdbpf!A32,IF(A44="","",IF(A44+$K$8&gt;0,A44+$K$8,"")))</f>
        <v>100</v>
      </c>
      <c r="B45" s="15">
        <f t="shared" si="1"/>
        <v>0.12</v>
      </c>
      <c r="C45" s="28" t="str">
        <f t="shared" si="3"/>
        <v/>
      </c>
      <c r="D45" s="29" t="str">
        <f t="shared" si="3"/>
        <v/>
      </c>
      <c r="E45" s="29" t="str">
        <f t="shared" si="3"/>
        <v/>
      </c>
      <c r="F45" s="29" t="str">
        <f t="shared" si="3"/>
        <v/>
      </c>
      <c r="G45" s="29" t="str">
        <f t="shared" si="3"/>
        <v/>
      </c>
      <c r="H45" s="29" t="str">
        <f t="shared" si="3"/>
        <v/>
      </c>
      <c r="I45" s="29" t="str">
        <f t="shared" si="3"/>
        <v/>
      </c>
      <c r="J45" s="29" t="str">
        <f t="shared" si="3"/>
        <v/>
      </c>
      <c r="K45" s="29" t="str">
        <f t="shared" si="3"/>
        <v/>
      </c>
      <c r="L45" s="29" t="str">
        <f t="shared" si="3"/>
        <v/>
      </c>
      <c r="M45" s="29" t="str">
        <f t="shared" si="3"/>
        <v/>
      </c>
      <c r="N45" s="29" t="str">
        <f t="shared" si="3"/>
        <v/>
      </c>
      <c r="O45" s="30" t="str">
        <f t="shared" si="3"/>
        <v/>
      </c>
      <c r="P45" s="16"/>
    </row>
    <row r="46" spans="1:16" x14ac:dyDescent="0.25">
      <c r="A46" s="14">
        <f>IF($K$5="YES",stdbpf!A33,IF(A45="","",IF(A45+$K$8&gt;0,A45+$K$8,"")))</f>
        <v>105</v>
      </c>
      <c r="B46" s="15">
        <f t="shared" si="1"/>
        <v>0.11428571428571428</v>
      </c>
      <c r="C46" s="28" t="str">
        <f t="shared" si="3"/>
        <v/>
      </c>
      <c r="D46" s="29" t="str">
        <f t="shared" si="3"/>
        <v/>
      </c>
      <c r="E46" s="29" t="str">
        <f t="shared" si="3"/>
        <v/>
      </c>
      <c r="F46" s="29" t="str">
        <f t="shared" si="3"/>
        <v/>
      </c>
      <c r="G46" s="29" t="str">
        <f t="shared" si="3"/>
        <v/>
      </c>
      <c r="H46" s="29" t="str">
        <f t="shared" si="3"/>
        <v/>
      </c>
      <c r="I46" s="29" t="str">
        <f t="shared" si="3"/>
        <v/>
      </c>
      <c r="J46" s="29" t="str">
        <f t="shared" si="3"/>
        <v/>
      </c>
      <c r="K46" s="29" t="str">
        <f t="shared" si="3"/>
        <v/>
      </c>
      <c r="L46" s="29" t="str">
        <f t="shared" si="3"/>
        <v/>
      </c>
      <c r="M46" s="29" t="str">
        <f t="shared" si="3"/>
        <v/>
      </c>
      <c r="N46" s="29" t="str">
        <f t="shared" si="3"/>
        <v/>
      </c>
      <c r="O46" s="30" t="str">
        <f t="shared" si="3"/>
        <v/>
      </c>
      <c r="P46" s="16"/>
    </row>
    <row r="47" spans="1:16" x14ac:dyDescent="0.25">
      <c r="A47" s="14">
        <f>IF($K$5="YES",stdbpf!A34,IF(A46="","",IF(A46+$K$8&gt;0,A46+$K$8,"")))</f>
        <v>110</v>
      </c>
      <c r="B47" s="15">
        <f t="shared" si="1"/>
        <v>0.10909090909090909</v>
      </c>
      <c r="C47" s="28" t="str">
        <f t="shared" si="3"/>
        <v/>
      </c>
      <c r="D47" s="29" t="str">
        <f t="shared" si="3"/>
        <v/>
      </c>
      <c r="E47" s="29" t="str">
        <f t="shared" si="3"/>
        <v/>
      </c>
      <c r="F47" s="29" t="str">
        <f t="shared" si="3"/>
        <v/>
      </c>
      <c r="G47" s="29" t="str">
        <f t="shared" si="3"/>
        <v/>
      </c>
      <c r="H47" s="29" t="str">
        <f t="shared" si="3"/>
        <v/>
      </c>
      <c r="I47" s="29" t="str">
        <f t="shared" si="3"/>
        <v/>
      </c>
      <c r="J47" s="29" t="str">
        <f t="shared" si="3"/>
        <v/>
      </c>
      <c r="K47" s="29" t="str">
        <f t="shared" si="3"/>
        <v/>
      </c>
      <c r="L47" s="29" t="str">
        <f t="shared" si="3"/>
        <v/>
      </c>
      <c r="M47" s="29" t="str">
        <f t="shared" si="3"/>
        <v/>
      </c>
      <c r="N47" s="29" t="str">
        <f t="shared" si="3"/>
        <v/>
      </c>
      <c r="O47" s="30" t="str">
        <f t="shared" si="3"/>
        <v/>
      </c>
      <c r="P47" s="16"/>
    </row>
    <row r="48" spans="1:16" x14ac:dyDescent="0.25">
      <c r="A48" s="14">
        <f>IF($K$5="YES",stdbpf!A35,IF(A47="","",IF(A47+$K$8&gt;0,A47+$K$8,"")))</f>
        <v>115</v>
      </c>
      <c r="B48" s="15">
        <f t="shared" si="1"/>
        <v>0.10434782608695652</v>
      </c>
      <c r="C48" s="28" t="str">
        <f t="shared" si="3"/>
        <v/>
      </c>
      <c r="D48" s="29" t="str">
        <f t="shared" si="3"/>
        <v/>
      </c>
      <c r="E48" s="29" t="str">
        <f t="shared" si="3"/>
        <v/>
      </c>
      <c r="F48" s="29" t="str">
        <f t="shared" si="3"/>
        <v/>
      </c>
      <c r="G48" s="29" t="str">
        <f t="shared" si="3"/>
        <v/>
      </c>
      <c r="H48" s="29" t="str">
        <f t="shared" si="3"/>
        <v/>
      </c>
      <c r="I48" s="29" t="str">
        <f t="shared" si="3"/>
        <v/>
      </c>
      <c r="J48" s="29" t="str">
        <f t="shared" si="3"/>
        <v/>
      </c>
      <c r="K48" s="29" t="str">
        <f t="shared" si="3"/>
        <v/>
      </c>
      <c r="L48" s="29" t="str">
        <f t="shared" si="3"/>
        <v/>
      </c>
      <c r="M48" s="29" t="str">
        <f t="shared" si="3"/>
        <v/>
      </c>
      <c r="N48" s="29" t="str">
        <f t="shared" si="3"/>
        <v/>
      </c>
      <c r="O48" s="30" t="str">
        <f t="shared" si="3"/>
        <v/>
      </c>
      <c r="P48" s="16"/>
    </row>
    <row r="49" spans="1:16" x14ac:dyDescent="0.25">
      <c r="A49" s="14">
        <f>IF($K$5="YES",stdbpf!A36,IF(A48="","",IF(A48+$K$8&gt;0,A48+$K$8,"")))</f>
        <v>120</v>
      </c>
      <c r="B49" s="15">
        <f t="shared" si="1"/>
        <v>0.1</v>
      </c>
      <c r="C49" s="28" t="str">
        <f t="shared" si="3"/>
        <v/>
      </c>
      <c r="D49" s="29" t="str">
        <f t="shared" si="3"/>
        <v/>
      </c>
      <c r="E49" s="29" t="str">
        <f t="shared" si="3"/>
        <v/>
      </c>
      <c r="F49" s="29" t="str">
        <f t="shared" si="3"/>
        <v/>
      </c>
      <c r="G49" s="29" t="str">
        <f t="shared" si="3"/>
        <v/>
      </c>
      <c r="H49" s="29" t="str">
        <f t="shared" si="3"/>
        <v/>
      </c>
      <c r="I49" s="29" t="str">
        <f t="shared" si="3"/>
        <v/>
      </c>
      <c r="J49" s="29" t="str">
        <f t="shared" si="3"/>
        <v/>
      </c>
      <c r="K49" s="29" t="str">
        <f t="shared" si="3"/>
        <v/>
      </c>
      <c r="L49" s="29" t="str">
        <f t="shared" si="3"/>
        <v/>
      </c>
      <c r="M49" s="29" t="str">
        <f t="shared" si="3"/>
        <v/>
      </c>
      <c r="N49" s="29" t="str">
        <f t="shared" si="3"/>
        <v/>
      </c>
      <c r="O49" s="30" t="str">
        <f t="shared" si="3"/>
        <v/>
      </c>
      <c r="P49" s="16"/>
    </row>
    <row r="50" spans="1:16" x14ac:dyDescent="0.25">
      <c r="A50" s="14">
        <f>IF($K$5="YES",stdbpf!A37,IF(A49="","",IF(A49+$K$8&gt;0,A49+$K$8,"")))</f>
        <v>125</v>
      </c>
      <c r="B50" s="15">
        <f t="shared" si="1"/>
        <v>9.6000000000000002E-2</v>
      </c>
      <c r="C50" s="28" t="str">
        <f t="shared" si="3"/>
        <v/>
      </c>
      <c r="D50" s="29" t="str">
        <f t="shared" si="3"/>
        <v/>
      </c>
      <c r="E50" s="29" t="str">
        <f t="shared" si="3"/>
        <v/>
      </c>
      <c r="F50" s="29" t="str">
        <f t="shared" si="3"/>
        <v/>
      </c>
      <c r="G50" s="29" t="str">
        <f t="shared" si="3"/>
        <v/>
      </c>
      <c r="H50" s="29" t="str">
        <f t="shared" si="3"/>
        <v/>
      </c>
      <c r="I50" s="29" t="str">
        <f t="shared" si="3"/>
        <v/>
      </c>
      <c r="J50" s="29" t="str">
        <f t="shared" si="3"/>
        <v/>
      </c>
      <c r="K50" s="29" t="str">
        <f t="shared" si="3"/>
        <v/>
      </c>
      <c r="L50" s="29" t="str">
        <f t="shared" si="3"/>
        <v/>
      </c>
      <c r="M50" s="29" t="str">
        <f t="shared" si="3"/>
        <v/>
      </c>
      <c r="N50" s="29" t="str">
        <f t="shared" si="3"/>
        <v/>
      </c>
      <c r="O50" s="30" t="str">
        <f t="shared" si="3"/>
        <v/>
      </c>
      <c r="P50" s="16"/>
    </row>
    <row r="51" spans="1:16" x14ac:dyDescent="0.25">
      <c r="A51" s="14">
        <f>IF($K$5="YES",stdbpf!A38,IF(A50="","",IF(A50+$K$8&gt;0,A50+$K$8,"")))</f>
        <v>130</v>
      </c>
      <c r="B51" s="15">
        <f t="shared" si="1"/>
        <v>9.2307692307692313E-2</v>
      </c>
      <c r="C51" s="28" t="str">
        <f t="shared" si="3"/>
        <v/>
      </c>
      <c r="D51" s="29" t="str">
        <f t="shared" si="3"/>
        <v/>
      </c>
      <c r="E51" s="29" t="str">
        <f t="shared" si="3"/>
        <v/>
      </c>
      <c r="F51" s="29" t="str">
        <f t="shared" si="3"/>
        <v/>
      </c>
      <c r="G51" s="29" t="str">
        <f t="shared" si="3"/>
        <v/>
      </c>
      <c r="H51" s="29" t="str">
        <f t="shared" si="3"/>
        <v/>
      </c>
      <c r="I51" s="29" t="str">
        <f t="shared" si="3"/>
        <v/>
      </c>
      <c r="J51" s="29" t="str">
        <f t="shared" si="3"/>
        <v/>
      </c>
      <c r="K51" s="29" t="str">
        <f t="shared" si="3"/>
        <v/>
      </c>
      <c r="L51" s="29" t="str">
        <f t="shared" si="3"/>
        <v/>
      </c>
      <c r="M51" s="29" t="str">
        <f t="shared" si="3"/>
        <v/>
      </c>
      <c r="N51" s="29" t="str">
        <f t="shared" si="3"/>
        <v/>
      </c>
      <c r="O51" s="30" t="str">
        <f t="shared" si="3"/>
        <v/>
      </c>
      <c r="P51" s="16"/>
    </row>
    <row r="52" spans="1:16" x14ac:dyDescent="0.25">
      <c r="A52" s="14">
        <f>IF($K$5="YES",stdbpf!A39,IF(A51="","",IF(A51+$K$8&gt;0,A51+$K$8,"")))</f>
        <v>135</v>
      </c>
      <c r="B52" s="15">
        <f t="shared" si="1"/>
        <v>8.8888888888888892E-2</v>
      </c>
      <c r="C52" s="28" t="str">
        <f t="shared" si="3"/>
        <v/>
      </c>
      <c r="D52" s="29" t="str">
        <f t="shared" si="3"/>
        <v/>
      </c>
      <c r="E52" s="29" t="str">
        <f t="shared" si="3"/>
        <v/>
      </c>
      <c r="F52" s="29" t="str">
        <f t="shared" si="3"/>
        <v/>
      </c>
      <c r="G52" s="29" t="str">
        <f t="shared" si="3"/>
        <v/>
      </c>
      <c r="H52" s="29" t="str">
        <f t="shared" si="3"/>
        <v/>
      </c>
      <c r="I52" s="29" t="str">
        <f t="shared" si="3"/>
        <v/>
      </c>
      <c r="J52" s="29" t="str">
        <f t="shared" si="3"/>
        <v/>
      </c>
      <c r="K52" s="29" t="str">
        <f t="shared" si="3"/>
        <v/>
      </c>
      <c r="L52" s="29" t="str">
        <f t="shared" si="3"/>
        <v/>
      </c>
      <c r="M52" s="29" t="str">
        <f t="shared" si="3"/>
        <v/>
      </c>
      <c r="N52" s="29" t="str">
        <f t="shared" si="3"/>
        <v/>
      </c>
      <c r="O52" s="30" t="str">
        <f t="shared" si="3"/>
        <v/>
      </c>
      <c r="P52" s="16"/>
    </row>
    <row r="53" spans="1:16" x14ac:dyDescent="0.25">
      <c r="A53" s="14">
        <f>IF($K$5="YES",stdbpf!A40,IF(A52="","",IF(A52+$K$8&gt;0,A52+$K$8,"")))</f>
        <v>140</v>
      </c>
      <c r="B53" s="15">
        <f t="shared" si="1"/>
        <v>8.5714285714285715E-2</v>
      </c>
      <c r="C53" s="28" t="str">
        <f t="shared" si="3"/>
        <v/>
      </c>
      <c r="D53" s="29" t="str">
        <f t="shared" si="3"/>
        <v/>
      </c>
      <c r="E53" s="29" t="str">
        <f t="shared" si="3"/>
        <v/>
      </c>
      <c r="F53" s="29" t="str">
        <f t="shared" si="3"/>
        <v/>
      </c>
      <c r="G53" s="29" t="str">
        <f t="shared" si="3"/>
        <v/>
      </c>
      <c r="H53" s="29" t="str">
        <f t="shared" si="3"/>
        <v/>
      </c>
      <c r="I53" s="29" t="str">
        <f t="shared" si="3"/>
        <v/>
      </c>
      <c r="J53" s="29" t="str">
        <f t="shared" si="3"/>
        <v/>
      </c>
      <c r="K53" s="29" t="str">
        <f t="shared" si="3"/>
        <v/>
      </c>
      <c r="L53" s="29" t="str">
        <f t="shared" si="3"/>
        <v/>
      </c>
      <c r="M53" s="29" t="str">
        <f t="shared" si="3"/>
        <v/>
      </c>
      <c r="N53" s="29" t="str">
        <f t="shared" si="3"/>
        <v/>
      </c>
      <c r="O53" s="30" t="str">
        <f t="shared" si="3"/>
        <v/>
      </c>
      <c r="P53" s="16"/>
    </row>
    <row r="54" spans="1:16" x14ac:dyDescent="0.25">
      <c r="A54" s="14">
        <f>IF($K$5="YES",stdbpf!A41,IF(A53="","",IF(A53+$K$8&gt;0,A53+$K$8,"")))</f>
        <v>145</v>
      </c>
      <c r="B54" s="15">
        <f t="shared" si="1"/>
        <v>8.2758620689655171E-2</v>
      </c>
      <c r="C54" s="28" t="str">
        <f t="shared" ref="C54:O61" si="4">IF(OR($A54="",ISBLANK($J$11)),"",IF($A54&lt;=180,20*SQRT(MIN($J$10*C$23,0.85*$J$11)/1000)*LOG(5*$A54/6),(20*SQRT(MIN($J$10*C$23,0.85*$J$11)/1000)*LOG(5*180/6)+0.1)))</f>
        <v/>
      </c>
      <c r="D54" s="29" t="str">
        <f t="shared" si="4"/>
        <v/>
      </c>
      <c r="E54" s="29" t="str">
        <f t="shared" si="4"/>
        <v/>
      </c>
      <c r="F54" s="29" t="str">
        <f t="shared" si="4"/>
        <v/>
      </c>
      <c r="G54" s="29" t="str">
        <f t="shared" si="4"/>
        <v/>
      </c>
      <c r="H54" s="29" t="str">
        <f t="shared" si="4"/>
        <v/>
      </c>
      <c r="I54" s="29" t="str">
        <f t="shared" si="4"/>
        <v/>
      </c>
      <c r="J54" s="29" t="str">
        <f t="shared" si="4"/>
        <v/>
      </c>
      <c r="K54" s="29" t="str">
        <f t="shared" si="4"/>
        <v/>
      </c>
      <c r="L54" s="29" t="str">
        <f t="shared" si="4"/>
        <v/>
      </c>
      <c r="M54" s="29" t="str">
        <f t="shared" si="4"/>
        <v/>
      </c>
      <c r="N54" s="29" t="str">
        <f t="shared" si="4"/>
        <v/>
      </c>
      <c r="O54" s="30" t="str">
        <f t="shared" si="4"/>
        <v/>
      </c>
      <c r="P54" s="16"/>
    </row>
    <row r="55" spans="1:16" x14ac:dyDescent="0.25">
      <c r="A55" s="14">
        <f>IF($K$5="YES",stdbpf!A42,IF(A54="","",IF(A54+$K$8&gt;0,A54+$K$8,"")))</f>
        <v>150</v>
      </c>
      <c r="B55" s="15">
        <f t="shared" si="1"/>
        <v>0.08</v>
      </c>
      <c r="C55" s="28" t="str">
        <f t="shared" si="4"/>
        <v/>
      </c>
      <c r="D55" s="29" t="str">
        <f t="shared" si="4"/>
        <v/>
      </c>
      <c r="E55" s="29" t="str">
        <f t="shared" si="4"/>
        <v/>
      </c>
      <c r="F55" s="29" t="str">
        <f t="shared" si="4"/>
        <v/>
      </c>
      <c r="G55" s="29" t="str">
        <f t="shared" si="4"/>
        <v/>
      </c>
      <c r="H55" s="29" t="str">
        <f t="shared" si="4"/>
        <v/>
      </c>
      <c r="I55" s="29" t="str">
        <f t="shared" si="4"/>
        <v/>
      </c>
      <c r="J55" s="29" t="str">
        <f t="shared" si="4"/>
        <v/>
      </c>
      <c r="K55" s="29" t="str">
        <f t="shared" si="4"/>
        <v/>
      </c>
      <c r="L55" s="29" t="str">
        <f t="shared" si="4"/>
        <v/>
      </c>
      <c r="M55" s="29" t="str">
        <f t="shared" si="4"/>
        <v/>
      </c>
      <c r="N55" s="29" t="str">
        <f t="shared" si="4"/>
        <v/>
      </c>
      <c r="O55" s="30" t="str">
        <f t="shared" si="4"/>
        <v/>
      </c>
      <c r="P55" s="16"/>
    </row>
    <row r="56" spans="1:16" x14ac:dyDescent="0.25">
      <c r="A56" s="14">
        <f>IF($K$5="YES",stdbpf!A43,IF(A55="","",IF(A55+$K$8&gt;0,A55+$K$8,"")))</f>
        <v>155</v>
      </c>
      <c r="B56" s="15">
        <f t="shared" si="1"/>
        <v>7.7419354838709681E-2</v>
      </c>
      <c r="C56" s="28" t="str">
        <f t="shared" si="4"/>
        <v/>
      </c>
      <c r="D56" s="29" t="str">
        <f t="shared" si="4"/>
        <v/>
      </c>
      <c r="E56" s="29" t="str">
        <f t="shared" si="4"/>
        <v/>
      </c>
      <c r="F56" s="29" t="str">
        <f t="shared" si="4"/>
        <v/>
      </c>
      <c r="G56" s="29" t="str">
        <f t="shared" si="4"/>
        <v/>
      </c>
      <c r="H56" s="29" t="str">
        <f t="shared" si="4"/>
        <v/>
      </c>
      <c r="I56" s="29" t="str">
        <f t="shared" si="4"/>
        <v/>
      </c>
      <c r="J56" s="29" t="str">
        <f t="shared" si="4"/>
        <v/>
      </c>
      <c r="K56" s="29" t="str">
        <f t="shared" si="4"/>
        <v/>
      </c>
      <c r="L56" s="29" t="str">
        <f t="shared" si="4"/>
        <v/>
      </c>
      <c r="M56" s="29" t="str">
        <f t="shared" si="4"/>
        <v/>
      </c>
      <c r="N56" s="29" t="str">
        <f t="shared" si="4"/>
        <v/>
      </c>
      <c r="O56" s="30" t="str">
        <f t="shared" si="4"/>
        <v/>
      </c>
      <c r="P56" s="16"/>
    </row>
    <row r="57" spans="1:16" x14ac:dyDescent="0.25">
      <c r="A57" s="14">
        <f>IF($K$5="YES",stdbpf!A44,IF(A56="","",IF(A56+$K$8&gt;0,A56+$K$8,"")))</f>
        <v>160</v>
      </c>
      <c r="B57" s="15">
        <f t="shared" si="1"/>
        <v>7.4999999999999997E-2</v>
      </c>
      <c r="C57" s="28" t="str">
        <f t="shared" si="4"/>
        <v/>
      </c>
      <c r="D57" s="29" t="str">
        <f t="shared" si="4"/>
        <v/>
      </c>
      <c r="E57" s="29" t="str">
        <f t="shared" si="4"/>
        <v/>
      </c>
      <c r="F57" s="29" t="str">
        <f t="shared" si="4"/>
        <v/>
      </c>
      <c r="G57" s="29" t="str">
        <f t="shared" si="4"/>
        <v/>
      </c>
      <c r="H57" s="29" t="str">
        <f t="shared" si="4"/>
        <v/>
      </c>
      <c r="I57" s="29" t="str">
        <f t="shared" si="4"/>
        <v/>
      </c>
      <c r="J57" s="29" t="str">
        <f t="shared" si="4"/>
        <v/>
      </c>
      <c r="K57" s="29" t="str">
        <f t="shared" si="4"/>
        <v/>
      </c>
      <c r="L57" s="29" t="str">
        <f t="shared" si="4"/>
        <v/>
      </c>
      <c r="M57" s="29" t="str">
        <f t="shared" si="4"/>
        <v/>
      </c>
      <c r="N57" s="29" t="str">
        <f t="shared" si="4"/>
        <v/>
      </c>
      <c r="O57" s="30" t="str">
        <f t="shared" si="4"/>
        <v/>
      </c>
      <c r="P57" s="16"/>
    </row>
    <row r="58" spans="1:16" x14ac:dyDescent="0.25">
      <c r="A58" s="14">
        <f>IF($K$5="YES",stdbpf!A45,IF(A57="","",IF(A57+$K$8&gt;0,A57+$K$8,"")))</f>
        <v>165</v>
      </c>
      <c r="B58" s="15">
        <f t="shared" si="1"/>
        <v>7.2727272727272724E-2</v>
      </c>
      <c r="C58" s="28" t="str">
        <f t="shared" si="4"/>
        <v/>
      </c>
      <c r="D58" s="29" t="str">
        <f t="shared" si="4"/>
        <v/>
      </c>
      <c r="E58" s="29" t="str">
        <f t="shared" si="4"/>
        <v/>
      </c>
      <c r="F58" s="29" t="str">
        <f t="shared" si="4"/>
        <v/>
      </c>
      <c r="G58" s="29" t="str">
        <f t="shared" si="4"/>
        <v/>
      </c>
      <c r="H58" s="29" t="str">
        <f t="shared" si="4"/>
        <v/>
      </c>
      <c r="I58" s="29" t="str">
        <f t="shared" si="4"/>
        <v/>
      </c>
      <c r="J58" s="29" t="str">
        <f t="shared" si="4"/>
        <v/>
      </c>
      <c r="K58" s="29" t="str">
        <f t="shared" si="4"/>
        <v/>
      </c>
      <c r="L58" s="29" t="str">
        <f t="shared" si="4"/>
        <v/>
      </c>
      <c r="M58" s="29" t="str">
        <f t="shared" si="4"/>
        <v/>
      </c>
      <c r="N58" s="29" t="str">
        <f t="shared" si="4"/>
        <v/>
      </c>
      <c r="O58" s="30" t="str">
        <f t="shared" si="4"/>
        <v/>
      </c>
      <c r="P58" s="16"/>
    </row>
    <row r="59" spans="1:16" x14ac:dyDescent="0.25">
      <c r="A59" s="14">
        <f>IF($K$5="YES",stdbpf!A46,IF(A58="","",IF(A58+$K$8&gt;0,A58+$K$8,"")))</f>
        <v>170</v>
      </c>
      <c r="B59" s="15">
        <f t="shared" si="1"/>
        <v>7.0588235294117646E-2</v>
      </c>
      <c r="C59" s="28" t="str">
        <f t="shared" si="4"/>
        <v/>
      </c>
      <c r="D59" s="29" t="str">
        <f t="shared" si="4"/>
        <v/>
      </c>
      <c r="E59" s="29" t="str">
        <f t="shared" si="4"/>
        <v/>
      </c>
      <c r="F59" s="29" t="str">
        <f t="shared" si="4"/>
        <v/>
      </c>
      <c r="G59" s="29" t="str">
        <f t="shared" si="4"/>
        <v/>
      </c>
      <c r="H59" s="29" t="str">
        <f t="shared" si="4"/>
        <v/>
      </c>
      <c r="I59" s="29" t="str">
        <f t="shared" si="4"/>
        <v/>
      </c>
      <c r="J59" s="29" t="str">
        <f t="shared" si="4"/>
        <v/>
      </c>
      <c r="K59" s="29" t="str">
        <f t="shared" si="4"/>
        <v/>
      </c>
      <c r="L59" s="29" t="str">
        <f t="shared" si="4"/>
        <v/>
      </c>
      <c r="M59" s="29" t="str">
        <f t="shared" si="4"/>
        <v/>
      </c>
      <c r="N59" s="29" t="str">
        <f t="shared" si="4"/>
        <v/>
      </c>
      <c r="O59" s="30" t="str">
        <f t="shared" si="4"/>
        <v/>
      </c>
      <c r="P59" s="16"/>
    </row>
    <row r="60" spans="1:16" x14ac:dyDescent="0.25">
      <c r="A60" s="14">
        <f>IF($K$5="YES",stdbpf!A47,IF(A59="","",IF(A59+$K$8&gt;0,A59+$K$8,"")))</f>
        <v>175</v>
      </c>
      <c r="B60" s="15">
        <f t="shared" si="1"/>
        <v>6.8571428571428575E-2</v>
      </c>
      <c r="C60" s="28" t="str">
        <f t="shared" si="4"/>
        <v/>
      </c>
      <c r="D60" s="29" t="str">
        <f t="shared" si="4"/>
        <v/>
      </c>
      <c r="E60" s="29" t="str">
        <f t="shared" si="4"/>
        <v/>
      </c>
      <c r="F60" s="29" t="str">
        <f t="shared" si="4"/>
        <v/>
      </c>
      <c r="G60" s="29" t="str">
        <f t="shared" si="4"/>
        <v/>
      </c>
      <c r="H60" s="29" t="str">
        <f t="shared" si="4"/>
        <v/>
      </c>
      <c r="I60" s="29" t="str">
        <f t="shared" si="4"/>
        <v/>
      </c>
      <c r="J60" s="29" t="str">
        <f t="shared" si="4"/>
        <v/>
      </c>
      <c r="K60" s="29" t="str">
        <f t="shared" si="4"/>
        <v/>
      </c>
      <c r="L60" s="29" t="str">
        <f t="shared" si="4"/>
        <v/>
      </c>
      <c r="M60" s="29" t="str">
        <f t="shared" si="4"/>
        <v/>
      </c>
      <c r="N60" s="29" t="str">
        <f t="shared" si="4"/>
        <v/>
      </c>
      <c r="O60" s="30" t="str">
        <f t="shared" si="4"/>
        <v/>
      </c>
      <c r="P60" s="16"/>
    </row>
    <row r="61" spans="1:16" ht="15.75" thickBot="1" x14ac:dyDescent="0.3">
      <c r="A61" s="14">
        <f>IF($K$5="YES",stdbpf!A48,IF(A60="","",IF(A60+$K$8&gt;0,A60+$K$8,"")))</f>
        <v>180</v>
      </c>
      <c r="B61" s="17">
        <f t="shared" si="1"/>
        <v>6.6666666666666666E-2</v>
      </c>
      <c r="C61" s="31" t="str">
        <f t="shared" si="4"/>
        <v/>
      </c>
      <c r="D61" s="32" t="str">
        <f t="shared" si="4"/>
        <v/>
      </c>
      <c r="E61" s="32" t="str">
        <f t="shared" si="4"/>
        <v/>
      </c>
      <c r="F61" s="32" t="str">
        <f t="shared" si="4"/>
        <v/>
      </c>
      <c r="G61" s="32" t="str">
        <f t="shared" si="4"/>
        <v/>
      </c>
      <c r="H61" s="32" t="str">
        <f t="shared" si="4"/>
        <v/>
      </c>
      <c r="I61" s="32" t="str">
        <f t="shared" si="4"/>
        <v/>
      </c>
      <c r="J61" s="32" t="str">
        <f t="shared" si="4"/>
        <v/>
      </c>
      <c r="K61" s="32" t="str">
        <f t="shared" si="4"/>
        <v/>
      </c>
      <c r="L61" s="32" t="str">
        <f t="shared" si="4"/>
        <v/>
      </c>
      <c r="M61" s="32" t="str">
        <f t="shared" si="4"/>
        <v/>
      </c>
      <c r="N61" s="32" t="str">
        <f t="shared" si="4"/>
        <v/>
      </c>
      <c r="O61" s="33" t="str">
        <f t="shared" si="4"/>
        <v/>
      </c>
      <c r="P61" s="16"/>
    </row>
    <row r="62" spans="1:16" ht="15.75" customHeight="1" thickTop="1" x14ac:dyDescent="0.25">
      <c r="A62" s="105" t="s">
        <v>22</v>
      </c>
      <c r="B62" s="105"/>
      <c r="C62" s="105"/>
      <c r="D62" s="105"/>
      <c r="E62" s="105"/>
      <c r="F62" s="105"/>
      <c r="G62" s="105"/>
      <c r="H62" s="105"/>
      <c r="I62" s="105"/>
      <c r="J62" s="105"/>
      <c r="K62" s="105"/>
      <c r="L62" s="105"/>
      <c r="M62" s="105"/>
      <c r="N62" s="105"/>
      <c r="O62" s="105"/>
    </row>
    <row r="63" spans="1:16" ht="15" customHeight="1" x14ac:dyDescent="0.25">
      <c r="A63" s="106"/>
      <c r="B63" s="106"/>
      <c r="C63" s="106"/>
      <c r="D63" s="106"/>
      <c r="E63" s="106"/>
      <c r="F63" s="106"/>
      <c r="G63" s="106"/>
      <c r="H63" s="106"/>
      <c r="I63" s="106"/>
      <c r="J63" s="106"/>
      <c r="K63" s="106"/>
      <c r="L63" s="106"/>
      <c r="M63" s="106"/>
      <c r="N63" s="106"/>
      <c r="O63" s="106"/>
    </row>
    <row r="64" spans="1:16" ht="15" customHeight="1" x14ac:dyDescent="0.25">
      <c r="A64" s="106"/>
      <c r="B64" s="106"/>
      <c r="C64" s="106"/>
      <c r="D64" s="106"/>
      <c r="E64" s="106"/>
      <c r="F64" s="106"/>
      <c r="G64" s="106"/>
      <c r="H64" s="106"/>
      <c r="I64" s="106"/>
      <c r="J64" s="106"/>
      <c r="K64" s="106"/>
      <c r="L64" s="106"/>
      <c r="M64" s="106"/>
      <c r="N64" s="106"/>
      <c r="O64" s="106"/>
    </row>
    <row r="65" spans="1:15" ht="15" customHeight="1" x14ac:dyDescent="0.25">
      <c r="A65" s="106"/>
      <c r="B65" s="106"/>
      <c r="C65" s="106"/>
      <c r="D65" s="106"/>
      <c r="E65" s="106"/>
      <c r="F65" s="106"/>
      <c r="G65" s="106"/>
      <c r="H65" s="106"/>
      <c r="I65" s="106"/>
      <c r="J65" s="106"/>
      <c r="K65" s="106"/>
      <c r="L65" s="106"/>
      <c r="M65" s="106"/>
      <c r="N65" s="106"/>
      <c r="O65" s="106"/>
    </row>
    <row r="66" spans="1:15" x14ac:dyDescent="0.25">
      <c r="A66" s="101" t="s">
        <v>14</v>
      </c>
      <c r="B66" s="101"/>
      <c r="C66" s="101"/>
      <c r="D66" s="101"/>
      <c r="E66" s="101"/>
      <c r="F66" s="101"/>
      <c r="G66" s="101"/>
      <c r="H66" s="101"/>
      <c r="I66" s="101"/>
      <c r="J66" s="101"/>
      <c r="K66" s="101"/>
      <c r="L66" s="101"/>
      <c r="M66" s="101"/>
      <c r="N66" s="101"/>
      <c r="O66" s="101"/>
    </row>
    <row r="67" spans="1:15" x14ac:dyDescent="0.25">
      <c r="A67" s="102" t="s">
        <v>16</v>
      </c>
      <c r="B67" s="102"/>
      <c r="C67" s="102"/>
      <c r="D67" s="102"/>
      <c r="E67" s="102"/>
      <c r="F67" s="102"/>
      <c r="G67" s="102"/>
      <c r="H67" s="102"/>
      <c r="I67" s="102"/>
      <c r="J67" s="102"/>
      <c r="K67" s="102"/>
      <c r="L67" s="102"/>
      <c r="M67" s="102"/>
      <c r="N67" s="102"/>
      <c r="O67" s="102"/>
    </row>
    <row r="68" spans="1:15" x14ac:dyDescent="0.25">
      <c r="A68" s="103" t="s">
        <v>17</v>
      </c>
      <c r="B68" s="103"/>
      <c r="C68" s="103"/>
      <c r="D68" s="103"/>
      <c r="E68" s="103"/>
      <c r="F68" s="103"/>
      <c r="G68" s="103"/>
      <c r="H68" s="103"/>
      <c r="I68" s="103"/>
      <c r="J68" s="103"/>
      <c r="K68" s="103"/>
      <c r="L68" s="103"/>
      <c r="M68" s="103"/>
      <c r="N68" s="103"/>
      <c r="O68" s="103"/>
    </row>
  </sheetData>
  <sheetProtection password="C8F4" sheet="1" objects="1" scenarios="1" formatCells="0" formatColumns="0" formatRows="0" insertColumns="0" insertRows="0" insertHyperlinks="0" deleteColumns="0" deleteRows="0" sort="0" autoFilter="0" pivotTables="0"/>
  <customSheetViews>
    <customSheetView guid="{515E1DEE-C88C-44CE-8F11-D44B9AEF4829}" scale="70" fitToPage="1" topLeftCell="A22">
      <selection activeCell="I23" sqref="I1:I1048576"/>
      <pageMargins left="0.25" right="0.25" top="0.25" bottom="0.75" header="0.3" footer="0.3"/>
      <printOptions horizontalCentered="1" verticalCentered="1"/>
      <pageSetup scale="65" orientation="portrait" r:id="rId1"/>
    </customSheetView>
  </customSheetViews>
  <mergeCells count="25">
    <mergeCell ref="A66:O66"/>
    <mergeCell ref="A67:O67"/>
    <mergeCell ref="A68:O68"/>
    <mergeCell ref="O5:P5"/>
    <mergeCell ref="A62:O65"/>
    <mergeCell ref="C22:O22"/>
    <mergeCell ref="A6:O6"/>
    <mergeCell ref="A9:O9"/>
    <mergeCell ref="A11:I11"/>
    <mergeCell ref="A10:I10"/>
    <mergeCell ref="J10:K10"/>
    <mergeCell ref="J11:K11"/>
    <mergeCell ref="A13:K13"/>
    <mergeCell ref="A14:J14"/>
    <mergeCell ref="C16:J16"/>
    <mergeCell ref="C17:J17"/>
    <mergeCell ref="C18:J18"/>
    <mergeCell ref="C15:J15"/>
    <mergeCell ref="A1:O1"/>
    <mergeCell ref="A4:O4"/>
    <mergeCell ref="C5:J5"/>
    <mergeCell ref="C7:J7"/>
    <mergeCell ref="C8:J8"/>
    <mergeCell ref="A2:O2"/>
    <mergeCell ref="A3:O3"/>
  </mergeCells>
  <conditionalFormatting sqref="A42:O42">
    <cfRule type="expression" dxfId="4" priority="3">
      <formula>$A$42-$K$7=0</formula>
    </cfRule>
  </conditionalFormatting>
  <conditionalFormatting sqref="C24:O61">
    <cfRule type="expression" dxfId="3" priority="26">
      <formula>$A24&lt;24</formula>
    </cfRule>
    <cfRule type="cellIs" dxfId="2" priority="27" operator="equal">
      <formula>20*SQRT(0.85*$J$11/1000)*LOG(5*180/6)+0.1</formula>
    </cfRule>
    <cfRule type="cellIs" dxfId="1" priority="28" operator="greaterThanOrEqual">
      <formula>20*SQRT(0.85*$J$11/1000)*LOG(5*$A24/6)</formula>
    </cfRule>
    <cfRule type="cellIs" dxfId="0" priority="29" operator="equal">
      <formula>20*SQRT($J$10*C$23/1000)*LOG(5*180/6)+0.1</formula>
    </cfRule>
  </conditionalFormatting>
  <dataValidations count="1">
    <dataValidation type="list" allowBlank="1" showInputMessage="1" showErrorMessage="1" sqref="K5 K14">
      <formula1>"YES,NO"</formula1>
    </dataValidation>
  </dataValidations>
  <printOptions horizontalCentered="1" verticalCentered="1"/>
  <pageMargins left="0.25" right="0.25" top="0.25" bottom="0.75" header="0.3" footer="0.3"/>
  <pageSetup scale="5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8"/>
  <sheetViews>
    <sheetView topLeftCell="A7" zoomScale="85" zoomScaleNormal="85" workbookViewId="0">
      <selection activeCell="A11" sqref="A11"/>
    </sheetView>
  </sheetViews>
  <sheetFormatPr defaultRowHeight="15" x14ac:dyDescent="0.25"/>
  <sheetData>
    <row r="11" spans="1:1" x14ac:dyDescent="0.25">
      <c r="A11" s="1">
        <v>5</v>
      </c>
    </row>
    <row r="12" spans="1:1" x14ac:dyDescent="0.25">
      <c r="A12" s="1">
        <v>10</v>
      </c>
    </row>
    <row r="13" spans="1:1" x14ac:dyDescent="0.25">
      <c r="A13" s="1">
        <v>15</v>
      </c>
    </row>
    <row r="14" spans="1:1" x14ac:dyDescent="0.25">
      <c r="A14" s="1">
        <v>20</v>
      </c>
    </row>
    <row r="15" spans="1:1" x14ac:dyDescent="0.25">
      <c r="A15" s="1">
        <v>24</v>
      </c>
    </row>
    <row r="16" spans="1:1" x14ac:dyDescent="0.25">
      <c r="A16" s="1">
        <v>26</v>
      </c>
    </row>
    <row r="17" spans="1:1" x14ac:dyDescent="0.25">
      <c r="A17" s="1">
        <v>28</v>
      </c>
    </row>
    <row r="18" spans="1:1" x14ac:dyDescent="0.25">
      <c r="A18" s="1">
        <v>30</v>
      </c>
    </row>
    <row r="19" spans="1:1" x14ac:dyDescent="0.25">
      <c r="A19" s="1">
        <v>35</v>
      </c>
    </row>
    <row r="20" spans="1:1" x14ac:dyDescent="0.25">
      <c r="A20" s="1">
        <v>40</v>
      </c>
    </row>
    <row r="21" spans="1:1" x14ac:dyDescent="0.25">
      <c r="A21" s="1">
        <v>45</v>
      </c>
    </row>
    <row r="22" spans="1:1" x14ac:dyDescent="0.25">
      <c r="A22" s="1">
        <v>50</v>
      </c>
    </row>
    <row r="23" spans="1:1" x14ac:dyDescent="0.25">
      <c r="A23" s="1">
        <v>55</v>
      </c>
    </row>
    <row r="24" spans="1:1" x14ac:dyDescent="0.25">
      <c r="A24" s="1">
        <v>60</v>
      </c>
    </row>
    <row r="25" spans="1:1" x14ac:dyDescent="0.25">
      <c r="A25" s="1">
        <v>65</v>
      </c>
    </row>
    <row r="26" spans="1:1" x14ac:dyDescent="0.25">
      <c r="A26" s="1">
        <v>70</v>
      </c>
    </row>
    <row r="27" spans="1:1" x14ac:dyDescent="0.25">
      <c r="A27" s="1">
        <v>75</v>
      </c>
    </row>
    <row r="28" spans="1:1" x14ac:dyDescent="0.25">
      <c r="A28" s="1">
        <v>80</v>
      </c>
    </row>
    <row r="29" spans="1:1" x14ac:dyDescent="0.25">
      <c r="A29" s="1">
        <v>85</v>
      </c>
    </row>
    <row r="30" spans="1:1" x14ac:dyDescent="0.25">
      <c r="A30" s="1">
        <v>90</v>
      </c>
    </row>
    <row r="31" spans="1:1" x14ac:dyDescent="0.25">
      <c r="A31" s="1">
        <v>95</v>
      </c>
    </row>
    <row r="32" spans="1:1" x14ac:dyDescent="0.25">
      <c r="A32" s="1">
        <v>100</v>
      </c>
    </row>
    <row r="33" spans="1:1" x14ac:dyDescent="0.25">
      <c r="A33" s="1">
        <v>105</v>
      </c>
    </row>
    <row r="34" spans="1:1" x14ac:dyDescent="0.25">
      <c r="A34" s="1">
        <v>110</v>
      </c>
    </row>
    <row r="35" spans="1:1" x14ac:dyDescent="0.25">
      <c r="A35" s="1">
        <v>115</v>
      </c>
    </row>
    <row r="36" spans="1:1" x14ac:dyDescent="0.25">
      <c r="A36" s="1">
        <v>120</v>
      </c>
    </row>
    <row r="37" spans="1:1" x14ac:dyDescent="0.25">
      <c r="A37" s="1">
        <v>125</v>
      </c>
    </row>
    <row r="38" spans="1:1" x14ac:dyDescent="0.25">
      <c r="A38" s="1">
        <v>130</v>
      </c>
    </row>
    <row r="39" spans="1:1" x14ac:dyDescent="0.25">
      <c r="A39" s="1">
        <v>135</v>
      </c>
    </row>
    <row r="40" spans="1:1" x14ac:dyDescent="0.25">
      <c r="A40" s="1">
        <v>140</v>
      </c>
    </row>
    <row r="41" spans="1:1" x14ac:dyDescent="0.25">
      <c r="A41" s="1">
        <v>145</v>
      </c>
    </row>
    <row r="42" spans="1:1" x14ac:dyDescent="0.25">
      <c r="A42" s="1">
        <v>150</v>
      </c>
    </row>
    <row r="43" spans="1:1" x14ac:dyDescent="0.25">
      <c r="A43" s="1">
        <v>155</v>
      </c>
    </row>
    <row r="44" spans="1:1" x14ac:dyDescent="0.25">
      <c r="A44" s="1">
        <v>160</v>
      </c>
    </row>
    <row r="45" spans="1:1" x14ac:dyDescent="0.25">
      <c r="A45" s="1">
        <v>165</v>
      </c>
    </row>
    <row r="46" spans="1:1" x14ac:dyDescent="0.25">
      <c r="A46" s="1">
        <v>170</v>
      </c>
    </row>
    <row r="47" spans="1:1" x14ac:dyDescent="0.25">
      <c r="A47" s="1">
        <v>175</v>
      </c>
    </row>
    <row r="48" spans="1:1" ht="15.75" thickBot="1" x14ac:dyDescent="0.3">
      <c r="A48" s="2">
        <v>180</v>
      </c>
    </row>
  </sheetData>
  <customSheetViews>
    <customSheetView guid="{515E1DEE-C88C-44CE-8F11-D44B9AEF4829}" scale="85" state="hidden" topLeftCell="A7">
      <selection activeCell="A11" sqref="A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Inspector's Chart -Inpt Bearing</vt:lpstr>
      <vt:lpstr>Inspector's Chart - BPF Range</vt:lpstr>
      <vt:lpstr>stdbpf</vt:lpstr>
      <vt:lpstr>'Inspector''s Chart - BPF Range'!Print_Area</vt:lpstr>
      <vt:lpstr>'Inspector''s Chart -Inpt Bearing'!Print_Area</vt:lpstr>
    </vt:vector>
  </TitlesOfParts>
  <Company>MNDOT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Asche</dc:creator>
  <cp:lastModifiedBy>Greg Asche</cp:lastModifiedBy>
  <cp:lastPrinted>2013-02-14T21:41:57Z</cp:lastPrinted>
  <dcterms:created xsi:type="dcterms:W3CDTF">2012-11-06T16:10:17Z</dcterms:created>
  <dcterms:modified xsi:type="dcterms:W3CDTF">2013-02-14T21:44:47Z</dcterms:modified>
</cp:coreProperties>
</file>