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0" yWindow="120" windowWidth="16608" windowHeight="9432" tabRatio="693" activeTab="3"/>
  </bookViews>
  <sheets>
    <sheet name="Shortline,BL,Spur Application" sheetId="1" r:id="rId1"/>
    <sheet name="Worksheet" sheetId="2" r:id="rId2"/>
    <sheet name="Rating Factors" sheetId="3" r:id="rId3"/>
    <sheet name="Shortline Benefits Summary" sheetId="4" r:id="rId4"/>
    <sheet name="Capacity &amp; Facility Application" sheetId="5" r:id="rId5"/>
    <sheet name="Shipper Wages" sheetId="8" r:id="rId6"/>
    <sheet name="Sheet1" sheetId="6" r:id="rId7"/>
    <sheet name="Sheet2" sheetId="7" r:id="rId8"/>
  </sheets>
  <definedNames>
    <definedName name="_xlnm.Print_Area" localSheetId="0">'Shortline,BL,Spur Application'!$A$1:$H$151</definedName>
    <definedName name="_xlnm.Print_Area" localSheetId="1">Worksheet!$A$1:$H$135</definedName>
  </definedNames>
  <calcPr calcId="145621"/>
</workbook>
</file>

<file path=xl/calcChain.xml><?xml version="1.0" encoding="utf-8"?>
<calcChain xmlns="http://schemas.openxmlformats.org/spreadsheetml/2006/main">
  <c r="C83" i="2" l="1"/>
  <c r="D15" i="2"/>
  <c r="D16" i="2"/>
  <c r="D17" i="2"/>
  <c r="D18" i="2"/>
  <c r="D19" i="2"/>
  <c r="D20" i="2"/>
  <c r="D21" i="2"/>
  <c r="D22" i="2"/>
  <c r="D23" i="2"/>
  <c r="D24" i="2"/>
  <c r="D25" i="2"/>
  <c r="D26" i="2"/>
  <c r="G44" i="2"/>
  <c r="G43" i="2"/>
  <c r="D44" i="2"/>
  <c r="A76" i="2" s="1"/>
  <c r="D43" i="2"/>
  <c r="C44" i="2"/>
  <c r="C43" i="2"/>
  <c r="C42" i="2"/>
  <c r="C106" i="1"/>
  <c r="A44" i="2" s="1"/>
  <c r="D76" i="2" s="1"/>
  <c r="C105" i="1"/>
  <c r="A43" i="2" s="1"/>
  <c r="D75" i="2" s="1"/>
  <c r="C104" i="1"/>
  <c r="B44" i="2"/>
  <c r="B43" i="2"/>
  <c r="A75" i="2" l="1"/>
  <c r="C75" i="2" s="1"/>
  <c r="D27" i="2"/>
  <c r="E75" i="2"/>
  <c r="F75" i="2" s="1"/>
  <c r="E76" i="2"/>
  <c r="F76" i="2" s="1"/>
  <c r="C76" i="2"/>
  <c r="B76" i="2"/>
  <c r="G76" i="2" s="1"/>
  <c r="B75" i="2" l="1"/>
  <c r="G75" i="2" s="1"/>
  <c r="K20" i="7"/>
  <c r="K23" i="7"/>
  <c r="K22" i="7"/>
  <c r="K21" i="7"/>
  <c r="C34" i="3"/>
  <c r="C27" i="4"/>
  <c r="C26" i="4"/>
  <c r="C25" i="4"/>
  <c r="C24" i="4"/>
  <c r="C23" i="4"/>
  <c r="C22" i="4"/>
  <c r="C21" i="4"/>
  <c r="C20" i="4"/>
  <c r="F25" i="4"/>
  <c r="E25" i="4"/>
  <c r="D25" i="4"/>
  <c r="G97" i="6"/>
  <c r="B83" i="4"/>
  <c r="C83" i="4"/>
  <c r="D83" i="4"/>
  <c r="E83" i="4"/>
  <c r="B80" i="4"/>
  <c r="C80" i="4"/>
  <c r="D80" i="4"/>
  <c r="E80" i="4"/>
  <c r="B81" i="4"/>
  <c r="C81" i="4"/>
  <c r="D81" i="4"/>
  <c r="E81" i="4"/>
  <c r="B82" i="4"/>
  <c r="C82" i="4"/>
  <c r="D82" i="4"/>
  <c r="E82" i="4"/>
  <c r="C103" i="1"/>
  <c r="C102" i="1"/>
  <c r="C101" i="1"/>
  <c r="C100" i="1"/>
  <c r="C99" i="1"/>
  <c r="C98" i="1"/>
  <c r="C97" i="1"/>
  <c r="C96" i="1"/>
  <c r="C95" i="1"/>
  <c r="C91" i="1"/>
  <c r="C90" i="1"/>
  <c r="C89" i="1"/>
  <c r="C88" i="1"/>
  <c r="C87" i="1"/>
  <c r="C86" i="1"/>
  <c r="C85" i="1"/>
  <c r="C84" i="1"/>
  <c r="C83" i="1"/>
  <c r="C82" i="1"/>
  <c r="C81" i="1"/>
  <c r="C80" i="1"/>
  <c r="A15" i="2" s="1"/>
  <c r="D49" i="2" s="1"/>
  <c r="E59" i="4" l="1"/>
  <c r="D59" i="4"/>
  <c r="E58" i="4"/>
  <c r="D58" i="4"/>
  <c r="E53" i="4"/>
  <c r="D53" i="4"/>
  <c r="E52" i="4"/>
  <c r="D52" i="4"/>
  <c r="D92" i="2"/>
  <c r="H61" i="1"/>
  <c r="G61" i="1"/>
  <c r="F61" i="1"/>
  <c r="E61" i="1"/>
  <c r="C61" i="1"/>
  <c r="D83" i="2"/>
  <c r="D15" i="4"/>
  <c r="D10" i="4"/>
  <c r="G42" i="2"/>
  <c r="D42" i="2"/>
  <c r="B42" i="2"/>
  <c r="A42" i="2"/>
  <c r="D74" i="2" s="1"/>
  <c r="G41" i="2"/>
  <c r="D41" i="2"/>
  <c r="C41" i="2"/>
  <c r="B41" i="2" s="1"/>
  <c r="A41" i="2"/>
  <c r="D73" i="2" s="1"/>
  <c r="G26" i="2"/>
  <c r="C26" i="2"/>
  <c r="B26" i="2" s="1"/>
  <c r="A26" i="2"/>
  <c r="D60" i="2" s="1"/>
  <c r="G25" i="2"/>
  <c r="C25" i="2"/>
  <c r="B25" i="2" s="1"/>
  <c r="A25" i="2"/>
  <c r="D59" i="2" s="1"/>
  <c r="C22" i="2"/>
  <c r="B22" i="2" s="1"/>
  <c r="G24" i="2"/>
  <c r="A58" i="2" s="1"/>
  <c r="C24" i="2"/>
  <c r="B24" i="2" s="1"/>
  <c r="A24" i="2"/>
  <c r="D58" i="2" s="1"/>
  <c r="G23" i="2"/>
  <c r="A57" i="2" s="1"/>
  <c r="C23" i="2"/>
  <c r="B23" i="2" s="1"/>
  <c r="A23" i="2"/>
  <c r="D57" i="2" s="1"/>
  <c r="G22" i="2"/>
  <c r="A56" i="2" s="1"/>
  <c r="A22" i="2"/>
  <c r="D56" i="2" s="1"/>
  <c r="G21" i="2"/>
  <c r="C21" i="2"/>
  <c r="B21" i="2" s="1"/>
  <c r="A21" i="2"/>
  <c r="D55" i="2" s="1"/>
  <c r="G20" i="2"/>
  <c r="C20" i="2"/>
  <c r="B20" i="2" s="1"/>
  <c r="A20" i="2"/>
  <c r="D54" i="2" s="1"/>
  <c r="G19" i="2"/>
  <c r="C19" i="2"/>
  <c r="B19" i="2" s="1"/>
  <c r="A19" i="2"/>
  <c r="D53" i="2" s="1"/>
  <c r="G40" i="2"/>
  <c r="D40" i="2"/>
  <c r="C40" i="2"/>
  <c r="B40" i="2" s="1"/>
  <c r="A40" i="2"/>
  <c r="D72" i="2" s="1"/>
  <c r="G39" i="2"/>
  <c r="D39" i="2"/>
  <c r="C39" i="2"/>
  <c r="B39" i="2" s="1"/>
  <c r="A39" i="2"/>
  <c r="D71" i="2" s="1"/>
  <c r="G38" i="2"/>
  <c r="D38" i="2"/>
  <c r="C38" i="2"/>
  <c r="B38" i="2" s="1"/>
  <c r="A38" i="2"/>
  <c r="D70" i="2" s="1"/>
  <c r="D35" i="4" l="1"/>
  <c r="E92" i="2"/>
  <c r="E35" i="4" s="1"/>
  <c r="A74" i="2"/>
  <c r="C74" i="2" s="1"/>
  <c r="E74" i="2"/>
  <c r="F74" i="2" s="1"/>
  <c r="A70" i="2"/>
  <c r="A71" i="2"/>
  <c r="E71" i="2" s="1"/>
  <c r="F71" i="2" s="1"/>
  <c r="A72" i="2"/>
  <c r="A53" i="2"/>
  <c r="C53" i="2" s="1"/>
  <c r="A54" i="2"/>
  <c r="B54" i="2" s="1"/>
  <c r="G54" i="2" s="1"/>
  <c r="A55" i="2"/>
  <c r="B55" i="2" s="1"/>
  <c r="G55" i="2" s="1"/>
  <c r="A59" i="2"/>
  <c r="B59" i="2" s="1"/>
  <c r="G59" i="2" s="1"/>
  <c r="A60" i="2"/>
  <c r="C60" i="2" s="1"/>
  <c r="E60" i="2"/>
  <c r="F60" i="2" s="1"/>
  <c r="E59" i="2"/>
  <c r="F59" i="2" s="1"/>
  <c r="E58" i="2"/>
  <c r="F58" i="2" s="1"/>
  <c r="E57" i="2"/>
  <c r="E56" i="2"/>
  <c r="F56" i="2" s="1"/>
  <c r="E55" i="2"/>
  <c r="F55" i="2" s="1"/>
  <c r="E54" i="2"/>
  <c r="F54" i="2" s="1"/>
  <c r="E53" i="2"/>
  <c r="F53" i="2" s="1"/>
  <c r="A73" i="2"/>
  <c r="E73" i="2" s="1"/>
  <c r="F73" i="2" s="1"/>
  <c r="C59" i="2"/>
  <c r="B60" i="2"/>
  <c r="G60" i="2" s="1"/>
  <c r="C70" i="2"/>
  <c r="C71" i="2"/>
  <c r="C72" i="2"/>
  <c r="B56" i="2"/>
  <c r="G56" i="2" s="1"/>
  <c r="C56" i="2"/>
  <c r="B57" i="2"/>
  <c r="G57" i="2" s="1"/>
  <c r="C57" i="2"/>
  <c r="B58" i="2"/>
  <c r="G58" i="2" s="1"/>
  <c r="C58" i="2"/>
  <c r="C55" i="2" l="1"/>
  <c r="C54" i="2"/>
  <c r="B74" i="2"/>
  <c r="G74" i="2" s="1"/>
  <c r="B53" i="2"/>
  <c r="G53" i="2" s="1"/>
  <c r="B71" i="2"/>
  <c r="G71" i="2" s="1"/>
  <c r="C73" i="2"/>
  <c r="B73" i="2"/>
  <c r="G73" i="2" s="1"/>
  <c r="B72" i="2"/>
  <c r="G72" i="2" s="1"/>
  <c r="E72" i="2"/>
  <c r="F72" i="2" s="1"/>
  <c r="B70" i="2"/>
  <c r="G70" i="2" s="1"/>
  <c r="E70" i="2"/>
  <c r="F70" i="2" s="1"/>
  <c r="F57" i="2"/>
  <c r="E10" i="2"/>
  <c r="E8" i="2"/>
  <c r="C84" i="2" s="1"/>
  <c r="E9" i="2"/>
  <c r="C41" i="4"/>
  <c r="D41" i="4" s="1"/>
  <c r="C42" i="4" l="1"/>
  <c r="D42" i="4" s="1"/>
  <c r="E84" i="2"/>
  <c r="D81" i="2"/>
  <c r="D82" i="2"/>
  <c r="E83" i="2"/>
  <c r="C81" i="2"/>
  <c r="C39" i="4" s="1"/>
  <c r="D39" i="4" s="1"/>
  <c r="A37" i="2"/>
  <c r="D69" i="2" s="1"/>
  <c r="A36" i="2"/>
  <c r="D68" i="2" s="1"/>
  <c r="A35" i="2"/>
  <c r="D67" i="2" s="1"/>
  <c r="A34" i="2"/>
  <c r="D66" i="2" s="1"/>
  <c r="E81" i="2" l="1"/>
  <c r="G81" i="2" s="1"/>
  <c r="F84" i="2"/>
  <c r="G84" i="2" l="1"/>
  <c r="E79" i="4"/>
  <c r="D79" i="4"/>
  <c r="C79" i="4"/>
  <c r="B79" i="4"/>
  <c r="E57" i="4"/>
  <c r="D57" i="4"/>
  <c r="E51" i="4"/>
  <c r="D51" i="4"/>
  <c r="C15" i="2"/>
  <c r="B15" i="2" s="1"/>
  <c r="C16" i="2"/>
  <c r="B16" i="2" s="1"/>
  <c r="C17" i="2"/>
  <c r="B17" i="2" s="1"/>
  <c r="C18" i="2"/>
  <c r="B18" i="2" s="1"/>
  <c r="E42" i="4"/>
  <c r="C82" i="2"/>
  <c r="C40" i="4" s="1"/>
  <c r="D40" i="4" s="1"/>
  <c r="F27" i="4"/>
  <c r="F26" i="4"/>
  <c r="F24" i="4"/>
  <c r="F23" i="4"/>
  <c r="F22" i="4"/>
  <c r="F21" i="4"/>
  <c r="F20" i="4"/>
  <c r="E27" i="4"/>
  <c r="E26" i="4"/>
  <c r="E24" i="4"/>
  <c r="E23" i="4"/>
  <c r="E22" i="4"/>
  <c r="E21" i="4"/>
  <c r="E20" i="4"/>
  <c r="D27" i="4"/>
  <c r="D26" i="4"/>
  <c r="D24" i="4"/>
  <c r="D23" i="4"/>
  <c r="D22" i="4"/>
  <c r="D21" i="4"/>
  <c r="D20" i="4"/>
  <c r="D11" i="4"/>
  <c r="D9" i="4"/>
  <c r="D4" i="4"/>
  <c r="G15" i="2"/>
  <c r="D99" i="2"/>
  <c r="E99" i="2" s="1"/>
  <c r="B99" i="2"/>
  <c r="C99" i="2" s="1"/>
  <c r="D91" i="2"/>
  <c r="D90" i="2"/>
  <c r="D33" i="4" s="1"/>
  <c r="D89" i="2"/>
  <c r="D88" i="2"/>
  <c r="B92" i="2"/>
  <c r="B91" i="2"/>
  <c r="B34" i="4" s="1"/>
  <c r="D34" i="2"/>
  <c r="D35" i="2"/>
  <c r="D36" i="2"/>
  <c r="D37" i="2"/>
  <c r="C34" i="2"/>
  <c r="B34" i="2" s="1"/>
  <c r="C35" i="2"/>
  <c r="B35" i="2" s="1"/>
  <c r="C36" i="2"/>
  <c r="B36" i="2" s="1"/>
  <c r="C37" i="2"/>
  <c r="B37" i="2" s="1"/>
  <c r="D97" i="2"/>
  <c r="D98" i="2"/>
  <c r="E98" i="2" s="1"/>
  <c r="D100" i="2"/>
  <c r="E100" i="2" s="1"/>
  <c r="D96" i="2"/>
  <c r="E96" i="2" s="1"/>
  <c r="B97" i="2"/>
  <c r="B98" i="2"/>
  <c r="C98" i="2" s="1"/>
  <c r="B100" i="2"/>
  <c r="C100" i="2" s="1"/>
  <c r="B96" i="2"/>
  <c r="C96" i="2" s="1"/>
  <c r="B89" i="2"/>
  <c r="B90" i="2"/>
  <c r="B33" i="4" s="1"/>
  <c r="B88" i="2"/>
  <c r="B31" i="4" s="1"/>
  <c r="C33" i="2"/>
  <c r="B33" i="2" s="1"/>
  <c r="G37" i="2"/>
  <c r="G36" i="2"/>
  <c r="A68" i="2" s="1"/>
  <c r="G35" i="2"/>
  <c r="G34" i="2"/>
  <c r="G33" i="2"/>
  <c r="D33" i="2"/>
  <c r="A33" i="2"/>
  <c r="D65" i="2" s="1"/>
  <c r="G16" i="2"/>
  <c r="G17" i="2"/>
  <c r="G18" i="2"/>
  <c r="A16" i="2"/>
  <c r="D50" i="2" s="1"/>
  <c r="A17" i="2"/>
  <c r="D51" i="2" s="1"/>
  <c r="A18" i="2"/>
  <c r="D52" i="2" s="1"/>
  <c r="B35" i="4" l="1"/>
  <c r="C92" i="2"/>
  <c r="C35" i="4" s="1"/>
  <c r="D34" i="4"/>
  <c r="E91" i="2"/>
  <c r="E34" i="4" s="1"/>
  <c r="A67" i="2"/>
  <c r="C67" i="2" s="1"/>
  <c r="A69" i="2"/>
  <c r="E69" i="2" s="1"/>
  <c r="F69" i="2" s="1"/>
  <c r="B32" i="4"/>
  <c r="C97" i="2"/>
  <c r="E97" i="2"/>
  <c r="D32" i="4"/>
  <c r="A65" i="2"/>
  <c r="B65" i="2" s="1"/>
  <c r="D45" i="2"/>
  <c r="E67" i="2"/>
  <c r="F67" i="2" s="1"/>
  <c r="B68" i="2"/>
  <c r="G68" i="2" s="1"/>
  <c r="E68" i="2"/>
  <c r="F68" i="2" s="1"/>
  <c r="A66" i="2"/>
  <c r="E66" i="2" s="1"/>
  <c r="F66" i="2" s="1"/>
  <c r="E88" i="2"/>
  <c r="E31" i="4" s="1"/>
  <c r="C68" i="2"/>
  <c r="F82" i="2"/>
  <c r="E82" i="2"/>
  <c r="G82" i="2" s="1"/>
  <c r="F40" i="4" s="1"/>
  <c r="F81" i="2"/>
  <c r="F42" i="4"/>
  <c r="E89" i="2"/>
  <c r="E32" i="4" s="1"/>
  <c r="E90" i="2"/>
  <c r="E33" i="4" s="1"/>
  <c r="A49" i="2"/>
  <c r="D31" i="4"/>
  <c r="F39" i="4"/>
  <c r="A51" i="2"/>
  <c r="C51" i="2" s="1"/>
  <c r="C90" i="2"/>
  <c r="C33" i="4" s="1"/>
  <c r="C89" i="2"/>
  <c r="C32" i="4" s="1"/>
  <c r="A52" i="2"/>
  <c r="A50" i="2"/>
  <c r="B50" i="2" s="1"/>
  <c r="G50" i="2" s="1"/>
  <c r="C88" i="2"/>
  <c r="C31" i="4" s="1"/>
  <c r="C91" i="2"/>
  <c r="C34" i="4" s="1"/>
  <c r="C69" i="2" l="1"/>
  <c r="B69" i="2"/>
  <c r="G69" i="2" s="1"/>
  <c r="B67" i="2"/>
  <c r="G67" i="2" s="1"/>
  <c r="C50" i="2"/>
  <c r="E65" i="2"/>
  <c r="A77" i="2"/>
  <c r="C65" i="2"/>
  <c r="E49" i="2"/>
  <c r="A61" i="2"/>
  <c r="G65" i="2"/>
  <c r="B66" i="2"/>
  <c r="G66" i="2" s="1"/>
  <c r="C66" i="2"/>
  <c r="E40" i="4"/>
  <c r="E39" i="4"/>
  <c r="E50" i="2"/>
  <c r="F50" i="2" s="1"/>
  <c r="E51" i="2"/>
  <c r="F51" i="2" s="1"/>
  <c r="E52" i="2"/>
  <c r="F52" i="2" s="1"/>
  <c r="C49" i="2"/>
  <c r="B49" i="2"/>
  <c r="B51" i="2"/>
  <c r="G51" i="2" s="1"/>
  <c r="C52" i="2"/>
  <c r="B52" i="2"/>
  <c r="G52" i="2" s="1"/>
  <c r="C77" i="2" l="1"/>
  <c r="F65" i="2"/>
  <c r="F77" i="2" s="1"/>
  <c r="C112" i="2" s="1"/>
  <c r="B110" i="4" s="1"/>
  <c r="E77" i="2"/>
  <c r="C116" i="2" s="1"/>
  <c r="B114" i="4" s="1"/>
  <c r="F49" i="2"/>
  <c r="F61" i="2" s="1"/>
  <c r="B112" i="2" s="1"/>
  <c r="B63" i="4" s="1"/>
  <c r="E61" i="2"/>
  <c r="G49" i="2"/>
  <c r="G61" i="2" s="1"/>
  <c r="B106" i="2" s="1"/>
  <c r="B45" i="4" s="1"/>
  <c r="B61" i="2"/>
  <c r="C61" i="2"/>
  <c r="B77" i="2"/>
  <c r="C105" i="2" s="1"/>
  <c r="B98" i="4" s="1"/>
  <c r="G77" i="2"/>
  <c r="C106" i="2" s="1"/>
  <c r="B99" i="4" s="1"/>
  <c r="C119" i="2" l="1"/>
  <c r="C117" i="2"/>
  <c r="B111" i="2"/>
  <c r="B62" i="4" s="1"/>
  <c r="B119" i="2"/>
  <c r="B89" i="4" s="1"/>
  <c r="B117" i="2"/>
  <c r="B118" i="2"/>
  <c r="B105" i="2"/>
  <c r="B44" i="4" s="1"/>
  <c r="B124" i="2"/>
  <c r="C124" i="2"/>
  <c r="C111" i="2"/>
  <c r="B109" i="4" s="1"/>
  <c r="C107" i="2"/>
  <c r="B100" i="4" s="1"/>
  <c r="B107" i="2" l="1"/>
  <c r="B46" i="4" s="1"/>
  <c r="C125" i="2"/>
  <c r="C120" i="2"/>
  <c r="B118" i="4" s="1"/>
  <c r="C118" i="2"/>
  <c r="B116" i="4" s="1"/>
  <c r="B115" i="4"/>
  <c r="C126" i="2" l="1"/>
  <c r="C127" i="2" s="1"/>
  <c r="B105" i="4" s="1"/>
  <c r="D134" i="2"/>
  <c r="E134" i="2" s="1"/>
  <c r="C124" i="4" s="1"/>
  <c r="D133" i="2"/>
  <c r="E133" i="2" s="1"/>
  <c r="C123" i="4" s="1"/>
  <c r="D132" i="2"/>
  <c r="B122" i="4" s="1"/>
  <c r="B123" i="4"/>
  <c r="D135" i="2"/>
  <c r="B117" i="4"/>
  <c r="B104" i="4"/>
  <c r="F83" i="2"/>
  <c r="B124" i="4" l="1"/>
  <c r="B125" i="4"/>
  <c r="E135" i="2"/>
  <c r="C125" i="4" s="1"/>
  <c r="E41" i="4"/>
  <c r="G83" i="2"/>
  <c r="F41" i="4" s="1"/>
  <c r="B116" i="2" l="1"/>
  <c r="B86" i="4" s="1"/>
  <c r="B120" i="2"/>
  <c r="B90" i="4" s="1"/>
  <c r="B125" i="2" l="1"/>
  <c r="B134" i="2" l="1"/>
  <c r="C134" i="2" s="1"/>
  <c r="C70" i="4" s="1"/>
  <c r="B133" i="2"/>
  <c r="C133" i="2" s="1"/>
  <c r="C69" i="4" s="1"/>
  <c r="B132" i="2"/>
  <c r="B88" i="4"/>
  <c r="B87" i="4"/>
  <c r="B70" i="4"/>
  <c r="B68" i="4"/>
  <c r="B135" i="2"/>
  <c r="B126" i="2"/>
  <c r="B73" i="4" s="1"/>
  <c r="B69" i="4" l="1"/>
  <c r="B71" i="4"/>
  <c r="C135" i="2"/>
  <c r="C71" i="4" s="1"/>
  <c r="B127" i="2"/>
  <c r="B74" i="4" s="1"/>
</calcChain>
</file>

<file path=xl/sharedStrings.xml><?xml version="1.0" encoding="utf-8"?>
<sst xmlns="http://schemas.openxmlformats.org/spreadsheetml/2006/main" count="652" uniqueCount="450">
  <si>
    <t>Applicant Name</t>
  </si>
  <si>
    <t>Street Address</t>
  </si>
  <si>
    <t>City, State, Zip Code</t>
  </si>
  <si>
    <t>County</t>
  </si>
  <si>
    <t>Contact Person</t>
  </si>
  <si>
    <t>Title</t>
  </si>
  <si>
    <t>Telephone Number</t>
  </si>
  <si>
    <t>E-mail Address</t>
  </si>
  <si>
    <t>Fax Number</t>
  </si>
  <si>
    <t>Type of Incorporation</t>
  </si>
  <si>
    <t>State of Incorporation</t>
  </si>
  <si>
    <t>Application Date</t>
  </si>
  <si>
    <t>Total Project Cost ($)</t>
  </si>
  <si>
    <t>Amount of Loan Requested</t>
  </si>
  <si>
    <t>Amount of Grant Requested</t>
  </si>
  <si>
    <t>Estimated Start Date</t>
  </si>
  <si>
    <t>Estimated Completion Date</t>
  </si>
  <si>
    <t>Project Location</t>
  </si>
  <si>
    <t>Address / Plant Site / Mileposts</t>
  </si>
  <si>
    <t>City / Township / Rail Line</t>
  </si>
  <si>
    <t>Total Project Sources &amp; Uses</t>
  </si>
  <si>
    <t>Private Financing</t>
  </si>
  <si>
    <t>Public Assistance</t>
  </si>
  <si>
    <t>Total</t>
  </si>
  <si>
    <t>Land</t>
  </si>
  <si>
    <t>Building</t>
  </si>
  <si>
    <t>Machinery / Equipment</t>
  </si>
  <si>
    <t>Non-Rail Infrastructure</t>
  </si>
  <si>
    <t>Rail Infrastructure</t>
  </si>
  <si>
    <t>Non-Fixed Asset Costs (Training Working Capital, etc.)</t>
  </si>
  <si>
    <t>$</t>
  </si>
  <si>
    <t>Total Cost</t>
  </si>
  <si>
    <t>Revenue Source (Specify)</t>
  </si>
  <si>
    <t>Historical Annual Average (Received)</t>
  </si>
  <si>
    <t>Past Two Years</t>
  </si>
  <si>
    <t>Projected Annual Average (Expected)</t>
  </si>
  <si>
    <t>Year 1</t>
  </si>
  <si>
    <t>Year 2</t>
  </si>
  <si>
    <t>Year 3</t>
  </si>
  <si>
    <t>Carloads / year</t>
  </si>
  <si>
    <t>Origin City</t>
  </si>
  <si>
    <t>Destination City</t>
  </si>
  <si>
    <t>Tons / Railcar</t>
  </si>
  <si>
    <t>Railroad Line Miles</t>
  </si>
  <si>
    <t>Estimated Project Length (mi)</t>
  </si>
  <si>
    <t>FRA Track Class</t>
  </si>
  <si>
    <t>Excepted Track (mi)</t>
  </si>
  <si>
    <t>Class 1 (mi)</t>
  </si>
  <si>
    <t>Class 2 (mi)</t>
  </si>
  <si>
    <t>Class 3 + (mi)</t>
  </si>
  <si>
    <t>Current</t>
  </si>
  <si>
    <t>Projected Post-Project</t>
  </si>
  <si>
    <t>Project Location - Specific Infrastructure Impacts (if applicable)</t>
  </si>
  <si>
    <t>Class 2 + (mi)</t>
  </si>
  <si>
    <t>Rail Line Operational Impacts (Systemwide)</t>
  </si>
  <si>
    <t>III - PROJECT COST INFORMATION</t>
  </si>
  <si>
    <t>II - PROJECT INFORMATION</t>
  </si>
  <si>
    <t>I - APPLICANT INFORMATION</t>
  </si>
  <si>
    <t>Average System Speed</t>
  </si>
  <si>
    <t>A</t>
  </si>
  <si>
    <t>B</t>
  </si>
  <si>
    <t>C</t>
  </si>
  <si>
    <t>D</t>
  </si>
  <si>
    <t>E</t>
  </si>
  <si>
    <t>F</t>
  </si>
  <si>
    <t>G</t>
  </si>
  <si>
    <t>I - Project Information</t>
  </si>
  <si>
    <t>II - Commodity Data</t>
  </si>
  <si>
    <t>1.  New or Diverted Carloads</t>
  </si>
  <si>
    <t>Totals</t>
  </si>
  <si>
    <t>Project Cost</t>
  </si>
  <si>
    <t>III - Employment Data</t>
  </si>
  <si>
    <t>Average Salary</t>
  </si>
  <si>
    <t>Total Job Impact</t>
  </si>
  <si>
    <t>Total Wage Impact</t>
  </si>
  <si>
    <t>Project Location Impacts</t>
  </si>
  <si>
    <t xml:space="preserve"> 1.  Excepted / Total</t>
  </si>
  <si>
    <t xml:space="preserve"> 2.  Class 1 / Total</t>
  </si>
  <si>
    <t xml:space="preserve"> 3.  Class 2 / Total</t>
  </si>
  <si>
    <t># Carloads (A)</t>
  </si>
  <si>
    <t># Total Miles (B)</t>
  </si>
  <si>
    <t># OH Miles ( C )</t>
  </si>
  <si>
    <t xml:space="preserve">Tons / Car (D) </t>
  </si>
  <si>
    <t>Total Tons (E)  (A*D)</t>
  </si>
  <si>
    <t>Truck Factor (H)</t>
  </si>
  <si>
    <t>Tons / Car (D)</t>
  </si>
  <si>
    <t>1. Bulk Unit Train</t>
  </si>
  <si>
    <t>2. Agriculture Manifest</t>
  </si>
  <si>
    <t>3. Other Manifest</t>
  </si>
  <si>
    <t>4. Intermodal Service</t>
  </si>
  <si>
    <t>1. Freight Rail Development / SPUR Program</t>
  </si>
  <si>
    <t>3.  Projected Shipper Transportation Cost Savings</t>
  </si>
  <si>
    <t xml:space="preserve">1.  Truck Costs </t>
  </si>
  <si>
    <t xml:space="preserve">2.  Rail Costs </t>
  </si>
  <si>
    <t>Type of Service</t>
  </si>
  <si>
    <t>Rail Factor</t>
  </si>
  <si>
    <t>Actual Miles of 286K Track</t>
  </si>
  <si>
    <t>Equivalent # Trucks (I)  (E/H)</t>
  </si>
  <si>
    <t>Total Truck Miles (OH)  (C*I)</t>
  </si>
  <si>
    <t>Current # of Miles</t>
  </si>
  <si>
    <t>Current % of Total Miles</t>
  </si>
  <si>
    <t>Post-Project # of Miles</t>
  </si>
  <si>
    <t>Post - Project % of  Total Miles</t>
  </si>
  <si>
    <t>Total Rail Cost</t>
  </si>
  <si>
    <t>1.  Fuel Usage - Rail (# Gallons)</t>
  </si>
  <si>
    <t>2.  Fuel Usage - Truck (# Gallons)</t>
  </si>
  <si>
    <t>3.  Fuel Savings (OH) (# Gallons)</t>
  </si>
  <si>
    <t>1.  Carbon Monoxide Reduction</t>
  </si>
  <si>
    <t>2.  Nitrogen Oxide Reduction</t>
  </si>
  <si>
    <t>3.  Particulate Matter</t>
  </si>
  <si>
    <t>4.  Carbon Dioxide</t>
  </si>
  <si>
    <t>Notes</t>
  </si>
  <si>
    <t>Pulp Paper</t>
  </si>
  <si>
    <t>Machinery</t>
  </si>
  <si>
    <t>Forest Products</t>
  </si>
  <si>
    <t>Total Ton - Miles (F)  (B*E)</t>
  </si>
  <si>
    <t>Total OH Ton - Miles (G)  (C*E)</t>
  </si>
  <si>
    <t xml:space="preserve"> 4. Class 3+ / Total</t>
  </si>
  <si>
    <t>Class 3+ (mi)</t>
  </si>
  <si>
    <t>4. Class 3+ / Total</t>
  </si>
  <si>
    <t>V - Shipper Transportation Cost Data</t>
  </si>
  <si>
    <t>1.  Reduced # of Trucks</t>
  </si>
  <si>
    <t>2.  Reduced Fatalities (OH)</t>
  </si>
  <si>
    <t>3.  Value of Reduced Fatalities</t>
  </si>
  <si>
    <t>4.  Reduced Injuries (OH)</t>
  </si>
  <si>
    <t>5.  Value of Reduced Injuries</t>
  </si>
  <si>
    <t>VIII - Fuel Usage Data (OH)</t>
  </si>
  <si>
    <t>Farming Products</t>
  </si>
  <si>
    <t>Transportation Equipment</t>
  </si>
  <si>
    <t>Fresh fish or marine products</t>
  </si>
  <si>
    <t>Metallic ores</t>
  </si>
  <si>
    <t>Coal</t>
  </si>
  <si>
    <t>Crude petroleum or natural gas</t>
  </si>
  <si>
    <t>nonmetallic minerals</t>
  </si>
  <si>
    <t>Ordnance or accessories</t>
  </si>
  <si>
    <t>Apparel or related products</t>
  </si>
  <si>
    <t>Food or kindred products</t>
  </si>
  <si>
    <t>Tobacco products</t>
  </si>
  <si>
    <t>Textile mills products</t>
  </si>
  <si>
    <t>Lumber or wood products</t>
  </si>
  <si>
    <t>Furniture or fixtures</t>
  </si>
  <si>
    <t>Printed matter</t>
  </si>
  <si>
    <t>Chemicals or allied products</t>
  </si>
  <si>
    <t>Petroleum or coal products</t>
  </si>
  <si>
    <t>Rubber or plastics</t>
  </si>
  <si>
    <t>Leather or leather products</t>
  </si>
  <si>
    <t>Clay, concrete, glass or stone</t>
  </si>
  <si>
    <t>Primary metal products</t>
  </si>
  <si>
    <t>Fabricated metal products</t>
  </si>
  <si>
    <t>Electrical equipment</t>
  </si>
  <si>
    <t>Instruments, photo equipment</t>
  </si>
  <si>
    <t>Misc. manufacturing products</t>
  </si>
  <si>
    <t>Drayage, warehousing distribution</t>
  </si>
  <si>
    <t xml:space="preserve">IV.  Infrastructure Data                 </t>
  </si>
  <si>
    <t>Drop-down Options for cell E21</t>
  </si>
  <si>
    <t>Rating Factors</t>
  </si>
  <si>
    <t>NOTES FOR SECTION II</t>
  </si>
  <si>
    <t>NOTES FOR SECTION IV</t>
  </si>
  <si>
    <t>Funding Benefits</t>
  </si>
  <si>
    <t>Environmental Benefits</t>
  </si>
  <si>
    <t xml:space="preserve"> Infrastructure Data                 </t>
  </si>
  <si>
    <t>Efficiency Benefits</t>
  </si>
  <si>
    <t>Efficiency Factors</t>
  </si>
  <si>
    <t>System Level</t>
  </si>
  <si>
    <t>Post Project</t>
  </si>
  <si>
    <t>Project Level</t>
  </si>
  <si>
    <t xml:space="preserve">Current </t>
  </si>
  <si>
    <t xml:space="preserve">Post Project </t>
  </si>
  <si>
    <t xml:space="preserve">Employment data  </t>
  </si>
  <si>
    <t xml:space="preserve"> </t>
  </si>
  <si>
    <t>Type train</t>
  </si>
  <si>
    <t>Product type</t>
  </si>
  <si>
    <t>STCC Code</t>
  </si>
  <si>
    <t>Project Description Summary (you may submit additional narrative in word format in separate document)</t>
  </si>
  <si>
    <t>Project Type (Select from drop-down menu)</t>
  </si>
  <si>
    <t>Rating Factor</t>
  </si>
  <si>
    <t>1.  Excepted / Total</t>
  </si>
  <si>
    <t>2.  Class 1 / Total</t>
  </si>
  <si>
    <t>3.  Class 2 / Total</t>
  </si>
  <si>
    <t>1.  Highway Maintenance Costs Savings (OH)</t>
  </si>
  <si>
    <t>2.  Highway Congestion Cost Savings (OH)</t>
  </si>
  <si>
    <t>NOTE:  industry operating ratio = 1.778</t>
  </si>
  <si>
    <t>Current Jobs</t>
  </si>
  <si>
    <t>Current Carloads</t>
  </si>
  <si>
    <t>Post Project Carloads</t>
  </si>
  <si>
    <t>Post Project Jobs</t>
  </si>
  <si>
    <t xml:space="preserve">Rating Factors </t>
  </si>
  <si>
    <t xml:space="preserve">ORDC Capacity and Facility Projects Application </t>
  </si>
  <si>
    <t xml:space="preserve">Shortline/Branchline/Spur Benefits Summary </t>
  </si>
  <si>
    <t xml:space="preserve">Project Type </t>
  </si>
  <si>
    <t>New Direct Jobs</t>
  </si>
  <si>
    <t>New Indirect Jobs</t>
  </si>
  <si>
    <t>Estimated Project Public Benefits</t>
  </si>
  <si>
    <t>3. Other</t>
  </si>
  <si>
    <t>3. Explain how the proposed project addresses a documented transportation problem or restriction (e.g. problem addressed in State Rail Plan, National Rail Freight Infrastructure Capacity and Investment Study, internal analysis, etc.)</t>
  </si>
  <si>
    <t># Annual Jobs</t>
  </si>
  <si>
    <t>1.  Railroad Employment Gained</t>
  </si>
  <si>
    <t>2.  Industry Employment Gained</t>
  </si>
  <si>
    <t>2. Rehabilitation Program</t>
  </si>
  <si>
    <t>3. Rail Line Acquisition / Preservation</t>
  </si>
  <si>
    <t xml:space="preserve">Benefit Worksheet </t>
  </si>
  <si>
    <t>Avg. Salary</t>
  </si>
  <si>
    <t xml:space="preserve">Total Wages  </t>
  </si>
  <si>
    <t>New</t>
  </si>
  <si>
    <t xml:space="preserve">4.  Value of Fuel Savings </t>
  </si>
  <si>
    <t>Please Enter Current Fuel Price</t>
  </si>
  <si>
    <t>VII - Highway Safety Data (OH)</t>
  </si>
  <si>
    <t>IX -Environmental Emissions Data (OH)</t>
  </si>
  <si>
    <t>VI - Highway Cost Savings Data - Project Totals (OH)</t>
  </si>
  <si>
    <t>Project Specific Title ( 1 to 2 line description)</t>
  </si>
  <si>
    <t>4. For capacity related projects, provide the following information: a) Current number of trains per day  b) Projected post-project number of trains per day  c) Current average line speed  d) Projected post-project average line speed  e) Benefits related to existing rail passenger service (if available)  f) Estimated environmental or energy-related benefits associated with the project.</t>
  </si>
  <si>
    <t>Project-Specific Title (1 to 2 line description)</t>
  </si>
  <si>
    <t xml:space="preserve">Value of Fuel Savings </t>
  </si>
  <si>
    <t xml:space="preserve"> APPLICANT INFORMATION</t>
  </si>
  <si>
    <t xml:space="preserve"> PROJECT INFORMATION</t>
  </si>
  <si>
    <t>Fuel Savings (OH) (# Gallons)</t>
  </si>
  <si>
    <t xml:space="preserve">1. Describe the transportation and logistics benefits (e.g. additional capacity, improved clearances, increased safety, intermodal expansion, etc.) associated with the proposed project specific to: (a) The immediate project location, (b) The general project location (city, county), (c) The State of Ohio
</t>
  </si>
  <si>
    <t xml:space="preserve">2. Describe the economic benefits to the general project location associated with the proposed project with respect to: (a) Reduced transportation costs, (b) Rail industry and business job creation. </t>
  </si>
  <si>
    <t xml:space="preserve">5. For intermodal projects, provide the following: (a) The estimated number of lifts for each of the first three years of service and at expected full utilization (b) Plans or provisions for potential future expansion (c) Plans or provisions for related value-added or other industrial development related to the facility (d) Expected impact on the existing roadway system and plans to address negative impacts (e) Plans or provisions to mitigate community impacts (noise etc.) (f) Estimated environmental or energy-related benefits associated with the project. </t>
  </si>
  <si>
    <t>Average Annual Carloadings per mile (3 yr)</t>
  </si>
  <si>
    <t>1.Railroad Employment Gained (Person Years)</t>
  </si>
  <si>
    <t>2.  Industry Employment Gained (Person Years)</t>
  </si>
  <si>
    <t>3.  Project Construction Employment Person Years (As Provided)</t>
  </si>
  <si>
    <t>4.  Project Construction Employment Person Years (Based on Project Cost)</t>
  </si>
  <si>
    <t xml:space="preserve"> Highway Cost Savings Data (OH)</t>
  </si>
  <si>
    <t>Environmental Emissions Data (OH)</t>
  </si>
  <si>
    <t>Total Amount of Grant Requested</t>
  </si>
  <si>
    <t>Total Amount of Loan Requested</t>
  </si>
  <si>
    <t>3.  Project Construction Employment Person-Hours (As Provided)</t>
  </si>
  <si>
    <t xml:space="preserve">4.  Project Construction Employment Person-Hours (Based on Project Cost) *Must enter Avg. Salary </t>
  </si>
  <si>
    <t>Total Project Funding Sources and Uses</t>
  </si>
  <si>
    <t>1. Capacity Project</t>
  </si>
  <si>
    <t>2. Intermodal Facility Project</t>
  </si>
  <si>
    <t>Project-Specific Title  (1 to 2 line Description)</t>
  </si>
  <si>
    <t>*Yellow Box Indicates ORDC Input</t>
  </si>
  <si>
    <t>Tons Reduced</t>
  </si>
  <si>
    <t xml:space="preserve">Value </t>
  </si>
  <si>
    <t>3.  Particulate Matter Reduction</t>
  </si>
  <si>
    <t>4.  Carbon Dioxide Reduction</t>
  </si>
  <si>
    <t>VIII - Highway Safety Data (OH)</t>
  </si>
  <si>
    <t>VII - Highway Cost Savings Data - Project Totals (OH)</t>
  </si>
  <si>
    <t>VI - Fuel Usage Data (OH)</t>
  </si>
  <si>
    <t>Total Average Rail Operating Revenue  (3yr)</t>
  </si>
  <si>
    <t>Value</t>
  </si>
  <si>
    <t>Project Element</t>
  </si>
  <si>
    <t>Applicant Financing ($)</t>
  </si>
  <si>
    <t>Equipment</t>
  </si>
  <si>
    <t>Non-Fixed Assets</t>
  </si>
  <si>
    <t>Other</t>
  </si>
  <si>
    <t>Description of Work</t>
  </si>
  <si>
    <t>Unit</t>
  </si>
  <si>
    <t>Quantity</t>
  </si>
  <si>
    <t>Unit Price</t>
  </si>
  <si>
    <t>Grading</t>
  </si>
  <si>
    <t>Bridges</t>
  </si>
  <si>
    <t>Track Construction</t>
  </si>
  <si>
    <t>Turnouts</t>
  </si>
  <si>
    <t>Track Adjustment</t>
  </si>
  <si>
    <t>Track Materials</t>
  </si>
  <si>
    <t>Work Train</t>
  </si>
  <si>
    <t xml:space="preserve">Track Renewal </t>
  </si>
  <si>
    <t>Project Work and Cost Chart</t>
  </si>
  <si>
    <t>MP</t>
  </si>
  <si>
    <t>Commodity 1</t>
  </si>
  <si>
    <t>Commodity 2</t>
  </si>
  <si>
    <t>Commodity 3</t>
  </si>
  <si>
    <t>Rail-Dependent Shippers Impacted</t>
  </si>
  <si>
    <t>Farming Products (1)</t>
  </si>
  <si>
    <t>Forest Products (8)</t>
  </si>
  <si>
    <t>Fresh fish or marine products (9)</t>
  </si>
  <si>
    <t>Metallic ores (10)</t>
  </si>
  <si>
    <t>Coal (11)</t>
  </si>
  <si>
    <t>Crude petroleum or natural gas (13)</t>
  </si>
  <si>
    <t>nonmetallic minerals (14)</t>
  </si>
  <si>
    <t>Ordnance or accessories (19)</t>
  </si>
  <si>
    <t>Food or kindred products (20)</t>
  </si>
  <si>
    <t xml:space="preserve"> Tobacco products (21)</t>
  </si>
  <si>
    <t>Textile mills products (22)</t>
  </si>
  <si>
    <t>Apparel or related products (23)</t>
  </si>
  <si>
    <t>Lumber or wood products (24)</t>
  </si>
  <si>
    <t>Furniture or fixtures (25)</t>
  </si>
  <si>
    <t>Pulp Paper (26)</t>
  </si>
  <si>
    <t>Petroleum or coal products (29)</t>
  </si>
  <si>
    <t>Rubber or plastics (30)</t>
  </si>
  <si>
    <t>Leather or leather products (31)</t>
  </si>
  <si>
    <t>Clay, concrete, glass or stone (32)</t>
  </si>
  <si>
    <t>Primary metal products (33)</t>
  </si>
  <si>
    <t>Fabricated metal products (34)</t>
  </si>
  <si>
    <t>Machinery (35)</t>
  </si>
  <si>
    <t>Electrical equipment (36)</t>
  </si>
  <si>
    <t>Transportation Equipment (37)</t>
  </si>
  <si>
    <t>Instruments, photo equipment (38)</t>
  </si>
  <si>
    <t>Misc. manufacturing products (39)</t>
  </si>
  <si>
    <t>Drayage, warehousing distribution (50)</t>
  </si>
  <si>
    <t>Current Number of Shipper Annual Employees</t>
  </si>
  <si>
    <t>Projected Number of Post-Project Shipper Annual Employees</t>
  </si>
  <si>
    <t xml:space="preserve">Drop-down options for Commodity </t>
  </si>
  <si>
    <t xml:space="preserve">Drop-down  </t>
  </si>
  <si>
    <t>Project Location Service Characteristics</t>
  </si>
  <si>
    <t>Click Here to Return to 'Shortline,BL,Spur Application'</t>
  </si>
  <si>
    <t xml:space="preserve">Total Cost </t>
  </si>
  <si>
    <t>27.  Printed matter</t>
  </si>
  <si>
    <t xml:space="preserve"> 1. Farming Products</t>
  </si>
  <si>
    <t xml:space="preserve"> 8. Forest Products</t>
  </si>
  <si>
    <t xml:space="preserve"> 9. Fresh fish or marine products</t>
  </si>
  <si>
    <t xml:space="preserve"> 10. Metallic ores</t>
  </si>
  <si>
    <t>11. Coal</t>
  </si>
  <si>
    <t>13. Crude petroleum or natural gas</t>
  </si>
  <si>
    <t>14. nonmetallic minerals</t>
  </si>
  <si>
    <t>19. Ordnance or accessories</t>
  </si>
  <si>
    <t>20. Food or kindred products</t>
  </si>
  <si>
    <t>21. Tobacco products</t>
  </si>
  <si>
    <t>22. Textile mills products</t>
  </si>
  <si>
    <t>23. Apparel or related products</t>
  </si>
  <si>
    <t>24. Lumber or wood products</t>
  </si>
  <si>
    <t>25. Furniture or fixtures</t>
  </si>
  <si>
    <t>26. Pulp Paper</t>
  </si>
  <si>
    <t>28. Chemicals or allied products</t>
  </si>
  <si>
    <t>29. Petroleum or coal products</t>
  </si>
  <si>
    <t>30. Rubber or plastics</t>
  </si>
  <si>
    <t>31. Leather or leather products</t>
  </si>
  <si>
    <t>32. Clay, concrete, glass or stone</t>
  </si>
  <si>
    <t>33. Primary metal products</t>
  </si>
  <si>
    <t>34. Fabricated metal products</t>
  </si>
  <si>
    <t>35. Machinery</t>
  </si>
  <si>
    <t>36. Electrical equipment</t>
  </si>
  <si>
    <t>37. Transportation Equipment</t>
  </si>
  <si>
    <t>38. Instruments, photo equipment</t>
  </si>
  <si>
    <t>39. Misc. manufacturing products</t>
  </si>
  <si>
    <t>50. Drayage, warehousing distribution</t>
  </si>
  <si>
    <t>51. Other</t>
  </si>
  <si>
    <t>Signals</t>
  </si>
  <si>
    <t xml:space="preserve">Total </t>
  </si>
  <si>
    <t>Applicant In-Kind Value ($)</t>
  </si>
  <si>
    <t>Private Financing ($)</t>
  </si>
  <si>
    <t>Public Assistance ($)</t>
  </si>
  <si>
    <t>Total ($)</t>
  </si>
  <si>
    <t>Leading Commodities</t>
  </si>
  <si>
    <t>Average Annual Overhead Carloads</t>
  </si>
  <si>
    <t>Click here to access "Project Location Service Characteristics Chart"</t>
  </si>
  <si>
    <t>Click here to access "Project Work and Cost Chart"</t>
  </si>
  <si>
    <r>
      <rPr>
        <b/>
        <sz val="14"/>
        <color indexed="8"/>
        <rFont val="Calibri"/>
        <family val="2"/>
      </rPr>
      <t xml:space="preserve">Dedicated Repayment Source for ORDC Loan </t>
    </r>
    <r>
      <rPr>
        <b/>
        <sz val="12"/>
        <color indexed="8"/>
        <rFont val="Calibri"/>
        <family val="2"/>
      </rPr>
      <t xml:space="preserve">
Describe the expected sources for project loan payments.  For each source provide the amount available from this source for the past two years and the projected amount available over the next three year period.</t>
    </r>
  </si>
  <si>
    <r>
      <rPr>
        <b/>
        <sz val="14"/>
        <color indexed="8"/>
        <rFont val="Calibri"/>
        <family val="2"/>
      </rPr>
      <t xml:space="preserve">Rail-Dependent Shippers Impacted by Project </t>
    </r>
    <r>
      <rPr>
        <b/>
        <sz val="12"/>
        <color indexed="8"/>
        <rFont val="Calibri"/>
        <family val="2"/>
      </rPr>
      <t xml:space="preserve">
For the purposes of this application, Rail Dependent Shippers are defined as shippers or receivers of materials that cannot be transported economically in such quantities by other modes without their business operations being significantly compromised by the loss of rail service.
For each such shipper deemed impacted by the project, provide the number of existing jobs and carloads and the number of estimated jobs and carloads expected upon completion of the project.</t>
    </r>
  </si>
  <si>
    <t xml:space="preserve"> STCC  Code (This column will be filled in automatically once a commodity has been selected)</t>
  </si>
  <si>
    <r>
      <rPr>
        <b/>
        <sz val="14"/>
        <color indexed="8"/>
        <rFont val="Calibri"/>
        <family val="2"/>
      </rPr>
      <t>Project Specific Title</t>
    </r>
    <r>
      <rPr>
        <b/>
        <sz val="12"/>
        <color indexed="8"/>
        <rFont val="Calibri"/>
        <family val="2"/>
      </rPr>
      <t xml:space="preserve">
Provide a short title by which the project will be commonly referenced. </t>
    </r>
  </si>
  <si>
    <r>
      <rPr>
        <b/>
        <sz val="14"/>
        <color indexed="8"/>
        <rFont val="Calibri"/>
        <family val="2"/>
      </rPr>
      <t>Project Line Description</t>
    </r>
    <r>
      <rPr>
        <b/>
        <sz val="12"/>
        <color indexed="8"/>
        <rFont val="Calibri"/>
        <family val="2"/>
      </rPr>
      <t xml:space="preserve">
Describe the rail line or rail line subdivision on which the project will be located.  Information to be provided includes: 
- The official line name
- Mileposts and end points of the entire line
- Connections to other railroads from the line
 (if available) Please provide separately to ORDC a location map, track charts, and ZITS map of the entire line.
(To move to the next line within the same cell, press "Alt" and "Enter" simultaneously)</t>
    </r>
  </si>
  <si>
    <t>Please complete the "Project Work and Cost Chart" by clicking on the link in the box to the right</t>
  </si>
  <si>
    <t>Choose a commodity from the drop-down box. Click on the boxes below to access drop-down and click on arrow that appears to choose the commodity</t>
  </si>
  <si>
    <t>Type of Service (Select from drop-down menu.  Click on the boxes below to access drop-down and click on arrow that appears to choose the Type of Service)</t>
  </si>
  <si>
    <r>
      <rPr>
        <b/>
        <sz val="14"/>
        <color indexed="8"/>
        <rFont val="Calibri"/>
        <family val="2"/>
      </rPr>
      <t xml:space="preserve">Project Type </t>
    </r>
    <r>
      <rPr>
        <b/>
        <sz val="12"/>
        <color indexed="8"/>
        <rFont val="Calibri"/>
        <family val="2"/>
      </rPr>
      <t xml:space="preserve">
(Select project type from drop-down menu.  To access the drop-down menu, click on the box to the right, then click on the arrow that appears to choose the project type)</t>
    </r>
  </si>
  <si>
    <t>Rail Dependent Shipper</t>
  </si>
  <si>
    <t>Annual Jobs</t>
  </si>
  <si>
    <t xml:space="preserve"> Carloads</t>
  </si>
  <si>
    <t>Carloads</t>
  </si>
  <si>
    <t>PP</t>
  </si>
  <si>
    <t>Crossing Surfaces</t>
  </si>
  <si>
    <t>Post Project (PP)</t>
  </si>
  <si>
    <t>Total Annual Jobs Post Project (PP)</t>
  </si>
  <si>
    <t>Average Net Profit</t>
  </si>
  <si>
    <r>
      <rPr>
        <b/>
        <sz val="14"/>
        <color indexed="8"/>
        <rFont val="Calibri"/>
        <family val="2"/>
      </rPr>
      <t>New Rail Carloads Resulting from the Project</t>
    </r>
    <r>
      <rPr>
        <b/>
        <sz val="12"/>
        <color indexed="8"/>
        <rFont val="Calibri"/>
        <family val="2"/>
      </rPr>
      <t xml:space="preserve"> 
Provide details of all new rail traffic expected to be generated as a result of the project.  Choose the new traffic commodities to be moved from the drop-down list.  For each commodity, also choose the type of service in which the commodity will be handled, the estimated number of annual new carloads, the origin and destination points of the traffic, and the estimated tons per rail car.  Similar commodities with different origins and/or destinations should be listed separately.
Do not delete or enter anything in the "STCC Code" column.  It will automatically update when a commodity is chosen from the commodity drop-down list.</t>
    </r>
  </si>
  <si>
    <r>
      <rPr>
        <b/>
        <sz val="14"/>
        <color indexed="8"/>
        <rFont val="Calibri"/>
        <family val="2"/>
      </rPr>
      <t xml:space="preserve">Project Location Operational Characteristics  </t>
    </r>
    <r>
      <rPr>
        <b/>
        <sz val="12"/>
        <color indexed="8"/>
        <rFont val="Calibri"/>
        <family val="2"/>
      </rPr>
      <t xml:space="preserve">
Describe the rail service and shipper characteristics over the proposed project segment including: 
- Rail shippers over the project segment
- The milepost location of each shipper
-Average current and projected (post project) carloads for each shipper
-Number of annual carloads by commodity for each shipper
-Overhead traffic (carloads and commodities) over the project segment</t>
    </r>
  </si>
  <si>
    <r>
      <rPr>
        <b/>
        <sz val="14"/>
        <color indexed="8"/>
        <rFont val="Calibri"/>
        <family val="2"/>
      </rPr>
      <t xml:space="preserve">Project Employment Impacts </t>
    </r>
    <r>
      <rPr>
        <b/>
        <sz val="12"/>
        <color indexed="8"/>
        <rFont val="Calibri"/>
        <family val="2"/>
      </rPr>
      <t xml:space="preserve">
Provide information on the employment impacts related to implementation of the proposed project.  Current and estimated post-project railroad employment on the line, in terms of full-time equivalent jobs, and the average salary (without benefits) associated with these jobs should be provided.  Similar information for shippers impacted by the project should also be provided.
Also provide an estimate of the estimated total work hours, and the average annual salary for such work, associated with construction of the proposed project.</t>
    </r>
  </si>
  <si>
    <r>
      <rPr>
        <b/>
        <sz val="14"/>
        <color indexed="8"/>
        <rFont val="Calibri"/>
        <family val="2"/>
      </rPr>
      <t>Project Location - Specific Infrastructure Impacts</t>
    </r>
    <r>
      <rPr>
        <b/>
        <sz val="12"/>
        <color indexed="8"/>
        <rFont val="Calibri"/>
        <family val="2"/>
      </rPr>
      <t xml:space="preserve"> (within the Specific Project Limits if applicable) 
Provide the details of the track characteristics, similar to lines 84 - 93, for only the project limits,  as described in Line 19.</t>
    </r>
  </si>
  <si>
    <t>Annual Locomotive Fuel Costs (yr)</t>
  </si>
  <si>
    <r>
      <rPr>
        <b/>
        <sz val="14"/>
        <color theme="1"/>
        <rFont val="Calibri"/>
        <family val="2"/>
        <scheme val="minor"/>
      </rPr>
      <t xml:space="preserve">Rail Carload to Truckload Conversion Factor </t>
    </r>
    <r>
      <rPr>
        <b/>
        <sz val="11"/>
        <color theme="1"/>
        <rFont val="Calibri"/>
        <family val="2"/>
        <scheme val="minor"/>
      </rPr>
      <t xml:space="preserve">
(This divisor for each commodity provides the quivalent number of trucks required to transport one rail carload based on the average rail carload weights for each commodity)</t>
    </r>
  </si>
  <si>
    <r>
      <rPr>
        <b/>
        <sz val="14"/>
        <color theme="1"/>
        <rFont val="Calibri"/>
        <family val="2"/>
        <scheme val="minor"/>
      </rPr>
      <t>Rail Cost Per Ton/Mile by Train Type</t>
    </r>
    <r>
      <rPr>
        <b/>
        <sz val="11"/>
        <color theme="1"/>
        <rFont val="Calibri"/>
        <family val="2"/>
        <scheme val="minor"/>
      </rPr>
      <t xml:space="preserve">
(This factor is the average cost per ton-mile for each representative type of train)</t>
    </r>
  </si>
  <si>
    <t xml:space="preserve">Transportation and extraordinary logistical or infrastructure issues.  Explain any unusual issues, e.g. unusual logistics for shortline or connecting carrier operations)
</t>
  </si>
  <si>
    <t>Project Location
Address/Plant Site/Mileposts 
City/Township/Rail Line</t>
  </si>
  <si>
    <t>To edit text in an cell, make certain to double click on the cell before making any modifications to the text.</t>
  </si>
  <si>
    <t>Current Year *</t>
  </si>
  <si>
    <t>Total Annual Carloads Post Project (PP)</t>
  </si>
  <si>
    <t>Total Current Annual Jobs (* Provide Latest Complete Year  _ _ /_ _   to  _ _ /_ _)</t>
  </si>
  <si>
    <t>Please denote "F" for Force Account or "B" for Bid</t>
  </si>
  <si>
    <r>
      <rPr>
        <b/>
        <sz val="14"/>
        <color indexed="8"/>
        <rFont val="Calibri"/>
        <family val="2"/>
      </rPr>
      <t>Total Project Sources &amp; Uses</t>
    </r>
    <r>
      <rPr>
        <b/>
        <sz val="14"/>
        <color rgb="FFFF0000"/>
        <rFont val="Calibri"/>
        <family val="2"/>
      </rPr>
      <t xml:space="preserve"> (Please provide for Spur Projects only)</t>
    </r>
    <r>
      <rPr>
        <b/>
        <sz val="12"/>
        <color indexed="8"/>
        <rFont val="Calibri"/>
        <family val="2"/>
      </rPr>
      <t xml:space="preserve">
Provide the source of the proposed project financing by project categories in the boxes provided.  If in-kind contributions are proposed, provide the value in the appropriate boxes and an explanation of the type of in-kind contribution on line 42.</t>
    </r>
  </si>
  <si>
    <r>
      <t xml:space="preserve">Railroad Contributions </t>
    </r>
    <r>
      <rPr>
        <b/>
        <sz val="14"/>
        <color rgb="FFFF0000"/>
        <rFont val="Calibri"/>
        <family val="2"/>
      </rPr>
      <t>(Please provide for Rehabilitation Projects only)</t>
    </r>
  </si>
  <si>
    <t>In line 42 below, provide a description of railroad contributions to be provided (e.g. cash, material, labor, engineering, land, etc.)</t>
  </si>
  <si>
    <t>Current Number of Annual Applicant Railroad Employees</t>
  </si>
  <si>
    <t>Projected Post-Project Number of Annual Applicant Railroad Employees</t>
  </si>
  <si>
    <t>Estimated Project Work Employment (estimated total work-hours)</t>
  </si>
  <si>
    <t>Annual Locomotive Fuel Costs (3 yr average)</t>
  </si>
  <si>
    <t>Average Annual Car loadings per mile (3 yr average)</t>
  </si>
  <si>
    <t>Other Annual Operating Costs (crew, derailment, etc.) (3 yr average)</t>
  </si>
  <si>
    <t>Average Maintenance Costs / per mile (3 yr average)</t>
  </si>
  <si>
    <t>Average Net Profit Per Mile  (3 yr average)</t>
  </si>
  <si>
    <t>Locomotive Fuel Costs (3 yr average)</t>
  </si>
  <si>
    <r>
      <rPr>
        <b/>
        <sz val="14"/>
        <color indexed="8"/>
        <rFont val="Calibri"/>
        <family val="2"/>
      </rPr>
      <t xml:space="preserve">Existing Rail Carloads </t>
    </r>
    <r>
      <rPr>
        <b/>
        <sz val="12"/>
        <color indexed="8"/>
        <rFont val="Calibri"/>
        <family val="2"/>
      </rPr>
      <t xml:space="preserve">
</t>
    </r>
  </si>
  <si>
    <t>Waste or scrap materials</t>
  </si>
  <si>
    <t>2. Existing Carloads</t>
  </si>
  <si>
    <t>2.  Existing Carloads</t>
  </si>
  <si>
    <t>40. Waste or scrap materials</t>
  </si>
  <si>
    <t>Existing</t>
  </si>
  <si>
    <t xml:space="preserve"> Fuel Usage Data (OH)</t>
  </si>
  <si>
    <t xml:space="preserve"> Shipper Transportation Cost Data</t>
  </si>
  <si>
    <t>Typical Ohio Shipper Occupations and Wages</t>
  </si>
  <si>
    <t>Agriculture/Farming</t>
  </si>
  <si>
    <t>Farm Equipment Service Technician</t>
  </si>
  <si>
    <t>Agricultural Workers, All Others</t>
  </si>
  <si>
    <t>Logging Workers</t>
  </si>
  <si>
    <t xml:space="preserve">Industrial </t>
  </si>
  <si>
    <t>Industrial Machinery Mechanics</t>
  </si>
  <si>
    <t>Maintenance and Repair Workers</t>
  </si>
  <si>
    <t>Electrical and Equipment Assemblers</t>
  </si>
  <si>
    <t>Metal Fabricators and Fitters</t>
  </si>
  <si>
    <t>Building Cleaning and Maintenance</t>
  </si>
  <si>
    <t>Extruding Machine Operator, Metal and Plastics</t>
  </si>
  <si>
    <t>Milling Machine Operator, Metal and Plastics</t>
  </si>
  <si>
    <t>Tool Setters, Metal and Plastics</t>
  </si>
  <si>
    <t>Textile Machine Operators</t>
  </si>
  <si>
    <t>Production Workers, All Other</t>
  </si>
  <si>
    <t>Chemical, Petroleum Operators</t>
  </si>
  <si>
    <t>Service Operators, Oil, Gas, and Mining</t>
  </si>
  <si>
    <t>Extraction Workers</t>
  </si>
  <si>
    <t>Laborers and Freight Material Movers</t>
  </si>
  <si>
    <t>Transportation</t>
  </si>
  <si>
    <t>Heavy Truck Drivers</t>
  </si>
  <si>
    <t>Light Truck Drivers</t>
  </si>
  <si>
    <t>Rail Track Laying and Maintenance Equipment Operators</t>
  </si>
  <si>
    <t>Administration</t>
  </si>
  <si>
    <t>Buyers, Purchasing Agents</t>
  </si>
  <si>
    <t>Salesperson, Parts</t>
  </si>
  <si>
    <t>Sales Representative</t>
  </si>
  <si>
    <t>Office and Administrative Support</t>
  </si>
  <si>
    <t>Bookkeeping, Accounting, Auditing Clerk</t>
  </si>
  <si>
    <t>Procurement Clerk</t>
  </si>
  <si>
    <t>Cargo and Freight Agent</t>
  </si>
  <si>
    <t>Shipping, Receiving and Traffic Clerk</t>
  </si>
  <si>
    <t>Stock Clerk</t>
  </si>
  <si>
    <t>Average Net Profit Per Mile (3 yr average)</t>
  </si>
  <si>
    <t>Economic Development Benefits (Based on new business only)</t>
  </si>
  <si>
    <t>Average System Speed (mph)</t>
  </si>
  <si>
    <t>Other Annual Operating Costs (crew, derailment, etc.) (yr)</t>
  </si>
  <si>
    <t>Average Annual Maintenance Costs ($/mi)</t>
  </si>
  <si>
    <t>Average Net Profit per mile</t>
  </si>
  <si>
    <t xml:space="preserve"> Highway Safety Data (OH)</t>
  </si>
  <si>
    <r>
      <rPr>
        <b/>
        <sz val="13"/>
        <color indexed="8"/>
        <rFont val="Calibri"/>
        <family val="2"/>
      </rPr>
      <t xml:space="preserve">Rail Related Industrial Development Potential Along the Line to Be Improved with ORDC Funds </t>
    </r>
    <r>
      <rPr>
        <b/>
        <sz val="11"/>
        <color indexed="8"/>
        <rFont val="Calibri"/>
        <family val="2"/>
      </rPr>
      <t xml:space="preserve">
You are encouraged to provide brochures, aerial photography, pictures, or other available industrial development promotional materials as attachments herein as an alternative to filling in the box on this application form.  Please make a notation in the box to the right if you are supplying information as attachments. 
Information requested includes but is not limited to the following: 
• Description of Rail Served Industrial Parks Including Location, Available Developable Acreage, Description of Available Utilities (i.e. gas, electric, sewer, water), Road Access, Available Buildings (with square footage of buildings and description of significant amenities such as overhead cranes), the Logistics of Existing or Potential Rail Service to the Park, and Related Data; 
• Description of Vacant Buildings that Are, or Can Be, Served by Rail (with square footage of building and description of significant amenities such as overhead cranes) including the Location of the Buildings and the Logistics of Existing or Potential Rail Service to the Building ; 
• Description of Development Sites Including Available Developable Acreage, Available Utilities, Road Access, Logistics of Existing or Potential Rail Service to the site, and Related Data.
Press "Alt" and "Enter" simultaneously to move to the next line within the cell</t>
    </r>
  </si>
  <si>
    <t>Note:  If more than 3 commodities per shipper are necessary, please  go to the next line and repeat the shippers name and continue with additional commodities</t>
  </si>
  <si>
    <r>
      <rPr>
        <b/>
        <sz val="14"/>
        <color indexed="8"/>
        <rFont val="Calibri"/>
        <family val="2"/>
      </rPr>
      <t xml:space="preserve">Project Location Description </t>
    </r>
    <r>
      <rPr>
        <b/>
        <sz val="12"/>
        <color indexed="8"/>
        <rFont val="Calibri"/>
        <family val="2"/>
      </rPr>
      <t xml:space="preserve">
Describe the proposed project's physical location, including: 
- The city or township
- The address or plant 
- Project milepost limits
Press "Alt" and "Enter" simultaneously to move to the next line within the cell</t>
    </r>
  </si>
  <si>
    <r>
      <rPr>
        <b/>
        <sz val="14"/>
        <color indexed="8"/>
        <rFont val="Calibri"/>
        <family val="2"/>
      </rPr>
      <t xml:space="preserve">Project Physical and Cost Description  </t>
    </r>
    <r>
      <rPr>
        <b/>
        <sz val="12"/>
        <color indexed="8"/>
        <rFont val="Calibri"/>
        <family val="2"/>
      </rPr>
      <t xml:space="preserve">
Provide a comprehensive narrative description of the proposed project work in terms of the type of work to be undertaken.
The purpose of this section is </t>
    </r>
    <r>
      <rPr>
        <b/>
        <u/>
        <sz val="12"/>
        <color indexed="8"/>
        <rFont val="Calibri"/>
        <family val="2"/>
      </rPr>
      <t xml:space="preserve">not </t>
    </r>
    <r>
      <rPr>
        <b/>
        <sz val="12"/>
        <color indexed="8"/>
        <rFont val="Calibri"/>
        <family val="2"/>
      </rPr>
      <t>to duplicate the "Project Work and Cost Chart" included in Line 22 below, but to provide a description of the proposed project that may not be clear from the Project Work and Cost Chart. (Example - an explanation that ties are needed to raise the Track Class from Class I to Class II, or how bridge work is needed to retain 286k carloadings) 
Press "Alt" and "Enter" simultaneously to move to the next line within the cell</t>
    </r>
  </si>
  <si>
    <r>
      <rPr>
        <b/>
        <sz val="14"/>
        <color indexed="8"/>
        <rFont val="Calibri"/>
        <family val="2"/>
      </rPr>
      <t xml:space="preserve">Transportation and Unusual Logistical or Infrastructure Issues.  </t>
    </r>
    <r>
      <rPr>
        <b/>
        <sz val="12"/>
        <color indexed="8"/>
        <rFont val="Calibri"/>
        <family val="2"/>
      </rPr>
      <t xml:space="preserve">
The purpose of this section is to explain project logistics or benefits to the railroad, shippers, and public that may not have been elicited from other sections of the application.
Press "Alt" and "Enter" simultaneously to move to the next line within the cell</t>
    </r>
  </si>
  <si>
    <t xml:space="preserve">III - PROJECT COST INFORMATION </t>
  </si>
  <si>
    <r>
      <rPr>
        <b/>
        <sz val="14"/>
        <color indexed="8"/>
        <rFont val="Calibri"/>
        <family val="2"/>
      </rPr>
      <t xml:space="preserve">Rail Line Infrastructure Project Impacts - Total Line Length </t>
    </r>
    <r>
      <rPr>
        <b/>
        <sz val="12"/>
        <color indexed="8"/>
        <rFont val="Calibri"/>
        <family val="2"/>
      </rPr>
      <t xml:space="preserve">
Provide details of the track characteristics for the entire railroad system operated by the applicant railroad.  This includes the total rail line mileage and the respective number of miles for each FRA Track Class, including excepted track mileage.  The total for each class should equal the railroad line miles.
Also provide the number of 286k track miles required to accommodate current and projected traffic, as well as the actual number of 286k track miles currently in service and expected following completion of the proposed project.</t>
    </r>
  </si>
  <si>
    <r>
      <rPr>
        <b/>
        <sz val="14"/>
        <color indexed="8"/>
        <rFont val="Calibri"/>
        <family val="2"/>
      </rPr>
      <t>Rail Line Operational Impacts - Total Line Length of Applicant Railroad</t>
    </r>
    <r>
      <rPr>
        <b/>
        <sz val="12"/>
        <color indexed="8"/>
        <rFont val="Calibri"/>
        <family val="2"/>
      </rPr>
      <t xml:space="preserve"> </t>
    </r>
    <r>
      <rPr>
        <b/>
        <sz val="12"/>
        <color rgb="FFFF0000"/>
        <rFont val="Calibri"/>
        <family val="2"/>
      </rPr>
      <t>(Check here ___ if this information is considered confidential)</t>
    </r>
    <r>
      <rPr>
        <b/>
        <sz val="12"/>
        <color indexed="8"/>
        <rFont val="Calibri"/>
        <family val="2"/>
      </rPr>
      <t xml:space="preserve">
Provide the details of railroad operations and costs over the entire length of the rail line provide the details of current railroad operations and cost over the entire length of the rail line.  (three year annual average is preferable) and annual estimates resulting from completion of the proposed project.</t>
    </r>
  </si>
  <si>
    <r>
      <rPr>
        <b/>
        <sz val="14"/>
        <color indexed="8"/>
        <rFont val="Calibri"/>
        <family val="2"/>
      </rPr>
      <t>Project Location - Specific Operational Impacts</t>
    </r>
    <r>
      <rPr>
        <b/>
        <sz val="12"/>
        <color indexed="8"/>
        <rFont val="Calibri"/>
        <family val="2"/>
      </rPr>
      <t xml:space="preserve"> (within the Specific Project Limits if applicable) </t>
    </r>
    <r>
      <rPr>
        <b/>
        <sz val="12"/>
        <color rgb="FFFF0000"/>
        <rFont val="Calibri"/>
        <family val="2"/>
      </rPr>
      <t>(Check here ____ if confidential)</t>
    </r>
    <r>
      <rPr>
        <b/>
        <sz val="12"/>
        <color indexed="8"/>
        <rFont val="Calibri"/>
        <family val="2"/>
      </rPr>
      <t xml:space="preserve">
Provide the details of railroad operations and costs, similar to above, for only the project limits, as described in Line 19.</t>
    </r>
  </si>
  <si>
    <t>Existing Service Benefits</t>
  </si>
  <si>
    <t xml:space="preserve">Existing Savings </t>
  </si>
  <si>
    <t>5.  Actual miles of 286K  / Total</t>
  </si>
  <si>
    <t>5.  Actual miles of 286K / Total</t>
  </si>
  <si>
    <t xml:space="preserve">ORDC Shortline/Branchline/Spur Rail Project Funding Application </t>
  </si>
  <si>
    <r>
      <t xml:space="preserve">IV - PROJECTED PROJECT IMPACT INFORMATION </t>
    </r>
    <r>
      <rPr>
        <b/>
        <sz val="12"/>
        <color rgb="FFFF0000"/>
        <rFont val="Calibri"/>
        <family val="2"/>
      </rPr>
      <t>(Check here ___ if the following information is considered confidential)</t>
    </r>
  </si>
  <si>
    <t>Total Carloads Current Year (* Provide Latest Complete Year  _ _ /_ _   to _ _ /_ _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</si>
</sst>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44" formatCode="_(&quot;$&quot;* #,##0.00_);_(&quot;$&quot;* \(#,##0.00\);_(&quot;$&quot;* &quot;-&quot;??_);_(@_)"/>
    <numFmt numFmtId="43" formatCode="_(* #,##0.00_);_(* \(#,##0.00\);_(* &quot;-&quot;??_);_(@_)"/>
    <numFmt numFmtId="164" formatCode="00000"/>
    <numFmt numFmtId="165" formatCode="&quot;$&quot;#,##0.00"/>
    <numFmt numFmtId="166" formatCode="&quot;$&quot;#,##0"/>
    <numFmt numFmtId="167" formatCode="0.0"/>
  </numFmts>
  <fonts count="34"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12"/>
      <color indexed="8"/>
      <name val="Calibri"/>
      <family val="2"/>
    </font>
    <font>
      <b/>
      <sz val="16"/>
      <color indexed="8"/>
      <name val="Calibri"/>
      <family val="2"/>
    </font>
    <font>
      <b/>
      <sz val="12"/>
      <color indexed="8"/>
      <name val="Calibri"/>
      <family val="2"/>
    </font>
    <font>
      <b/>
      <sz val="14"/>
      <color indexed="8"/>
      <name val="Calibri"/>
      <family val="2"/>
    </font>
    <font>
      <sz val="14"/>
      <color indexed="8"/>
      <name val="Calibri"/>
      <family val="2"/>
    </font>
    <font>
      <sz val="11"/>
      <color theme="1"/>
      <name val="Calibri"/>
      <family val="2"/>
      <scheme val="minor"/>
    </font>
    <font>
      <b/>
      <sz val="11"/>
      <color theme="1"/>
      <name val="Calibri"/>
      <family val="2"/>
      <scheme val="minor"/>
    </font>
    <font>
      <sz val="12"/>
      <color theme="1"/>
      <name val="Calibri"/>
      <family val="2"/>
      <scheme val="minor"/>
    </font>
    <font>
      <u/>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26"/>
      <color indexed="8"/>
      <name val="Calibri"/>
      <family val="2"/>
    </font>
    <font>
      <b/>
      <sz val="18"/>
      <color theme="1"/>
      <name val="Calibri"/>
      <family val="2"/>
      <scheme val="minor"/>
    </font>
    <font>
      <b/>
      <sz val="22"/>
      <color indexed="8"/>
      <name val="Calibri"/>
      <family val="2"/>
    </font>
    <font>
      <sz val="12"/>
      <color theme="1"/>
      <name val="Times New Roman"/>
      <family val="1"/>
    </font>
    <font>
      <sz val="12"/>
      <color rgb="FF000000"/>
      <name val="Calibri"/>
      <family val="2"/>
      <scheme val="minor"/>
    </font>
    <font>
      <sz val="10"/>
      <color theme="1"/>
      <name val="Calibri"/>
      <family val="2"/>
      <scheme val="minor"/>
    </font>
    <font>
      <u/>
      <sz val="8.8000000000000007"/>
      <color theme="10"/>
      <name val="Calibri"/>
      <family val="2"/>
    </font>
    <font>
      <u/>
      <sz val="14"/>
      <color theme="10"/>
      <name val="Calibri"/>
      <family val="2"/>
    </font>
    <font>
      <b/>
      <sz val="11"/>
      <color rgb="FF000000"/>
      <name val="Calibri"/>
      <family val="2"/>
      <scheme val="minor"/>
    </font>
    <font>
      <u/>
      <sz val="10"/>
      <color theme="10"/>
      <name val="Calibri"/>
      <family val="2"/>
    </font>
    <font>
      <u/>
      <sz val="11"/>
      <color theme="10"/>
      <name val="Calibri"/>
      <family val="2"/>
    </font>
    <font>
      <b/>
      <sz val="11"/>
      <color rgb="FF000000"/>
      <name val="Calibri"/>
      <family val="2"/>
    </font>
    <font>
      <b/>
      <sz val="20"/>
      <color theme="1"/>
      <name val="Calibri"/>
      <family val="2"/>
      <scheme val="minor"/>
    </font>
    <font>
      <b/>
      <sz val="14"/>
      <color rgb="FFFF0000"/>
      <name val="Calibri"/>
      <family val="2"/>
    </font>
    <font>
      <b/>
      <sz val="12"/>
      <color rgb="FFFF0000"/>
      <name val="Calibri"/>
      <family val="2"/>
    </font>
    <font>
      <b/>
      <sz val="13"/>
      <color indexed="8"/>
      <name val="Calibri"/>
      <family val="2"/>
    </font>
    <font>
      <b/>
      <u/>
      <sz val="12"/>
      <color indexed="8"/>
      <name val="Calibri"/>
      <family val="2"/>
    </font>
    <font>
      <sz val="11"/>
      <name val="Calibri"/>
      <family val="2"/>
      <scheme val="minor"/>
    </font>
  </fonts>
  <fills count="10">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rgb="FF969696"/>
        <bgColor indexed="64"/>
      </patternFill>
    </fill>
    <fill>
      <patternFill patternType="solid">
        <fgColor rgb="FFFFFF0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s>
  <borders count="29">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2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68">
    <xf numFmtId="0" fontId="0" fillId="0" borderId="0" xfId="0"/>
    <xf numFmtId="0" fontId="0" fillId="0" borderId="0" xfId="0" applyBorder="1"/>
    <xf numFmtId="0" fontId="0" fillId="0" borderId="0" xfId="0" applyBorder="1" applyAlignment="1">
      <alignment vertical="top" wrapText="1"/>
    </xf>
    <xf numFmtId="0" fontId="0" fillId="0" borderId="0" xfId="0" applyAlignment="1">
      <alignment horizontal="center"/>
    </xf>
    <xf numFmtId="0" fontId="0" fillId="0" borderId="3" xfId="0" applyBorder="1" applyAlignment="1">
      <alignment horizontal="right"/>
    </xf>
    <xf numFmtId="0" fontId="4" fillId="0" borderId="0" xfId="0" applyFont="1"/>
    <xf numFmtId="0" fontId="0" fillId="0" borderId="0" xfId="0" applyBorder="1" applyAlignment="1">
      <alignment horizontal="right"/>
    </xf>
    <xf numFmtId="0" fontId="4" fillId="0" borderId="0" xfId="0" applyFont="1" applyFill="1" applyBorder="1" applyAlignment="1">
      <alignment horizontal="right"/>
    </xf>
    <xf numFmtId="0" fontId="0" fillId="0" borderId="0" xfId="0" applyBorder="1" applyAlignment="1"/>
    <xf numFmtId="0" fontId="0" fillId="0" borderId="4" xfId="0" applyBorder="1"/>
    <xf numFmtId="0" fontId="4" fillId="0" borderId="0" xfId="0" applyFont="1" applyBorder="1" applyAlignment="1">
      <alignment horizontal="right" wrapText="1"/>
    </xf>
    <xf numFmtId="0" fontId="0" fillId="0" borderId="0" xfId="0" applyBorder="1" applyAlignment="1">
      <alignment horizontal="center" wrapText="1"/>
    </xf>
    <xf numFmtId="0" fontId="0" fillId="0" borderId="4" xfId="0" applyBorder="1" applyAlignment="1">
      <alignment horizontal="center"/>
    </xf>
    <xf numFmtId="0" fontId="7" fillId="0" borderId="0" xfId="0" applyFont="1" applyAlignment="1">
      <alignment horizontal="center"/>
    </xf>
    <xf numFmtId="0" fontId="3" fillId="0" borderId="0" xfId="0" applyFont="1"/>
    <xf numFmtId="0" fontId="3" fillId="0" borderId="2" xfId="0" applyFont="1" applyBorder="1" applyAlignment="1">
      <alignment horizontal="center"/>
    </xf>
    <xf numFmtId="0" fontId="0" fillId="0" borderId="0" xfId="0" applyBorder="1" applyAlignment="1">
      <alignment horizontal="center"/>
    </xf>
    <xf numFmtId="43" fontId="2" fillId="0" borderId="0" xfId="1" applyFont="1" applyBorder="1" applyAlignment="1">
      <alignment horizontal="center"/>
    </xf>
    <xf numFmtId="165" fontId="0" fillId="0" borderId="2" xfId="0" applyNumberFormat="1" applyBorder="1" applyAlignment="1">
      <alignment horizontal="center"/>
    </xf>
    <xf numFmtId="0" fontId="0" fillId="2" borderId="2" xfId="0" applyFill="1" applyBorder="1" applyAlignment="1">
      <alignment horizontal="center"/>
    </xf>
    <xf numFmtId="0" fontId="0" fillId="0" borderId="2" xfId="0" applyFont="1" applyFill="1"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0" xfId="0" applyAlignment="1"/>
    <xf numFmtId="0" fontId="7" fillId="0" borderId="0"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1" fillId="0" borderId="2" xfId="0" applyFont="1" applyFill="1" applyBorder="1" applyAlignment="1">
      <alignment horizontal="center"/>
    </xf>
    <xf numFmtId="0" fontId="0" fillId="0" borderId="12" xfId="0" applyFill="1" applyBorder="1" applyAlignment="1"/>
    <xf numFmtId="165" fontId="1" fillId="0" borderId="2" xfId="0" applyNumberFormat="1" applyFont="1" applyFill="1" applyBorder="1" applyAlignment="1">
      <alignment horizontal="center"/>
    </xf>
    <xf numFmtId="0" fontId="12" fillId="0" borderId="0" xfId="0" applyFont="1"/>
    <xf numFmtId="0" fontId="0" fillId="0" borderId="0" xfId="0"/>
    <xf numFmtId="0" fontId="11" fillId="0" borderId="2" xfId="0" applyFont="1" applyBorder="1" applyAlignment="1">
      <alignment horizontal="center" vertical="center" wrapText="1"/>
    </xf>
    <xf numFmtId="0" fontId="10" fillId="0" borderId="0" xfId="0" applyFont="1"/>
    <xf numFmtId="0" fontId="0" fillId="0" borderId="0" xfId="0"/>
    <xf numFmtId="9" fontId="0" fillId="0" borderId="6" xfId="0" applyNumberFormat="1" applyBorder="1" applyAlignment="1">
      <alignment horizontal="center"/>
    </xf>
    <xf numFmtId="0" fontId="0" fillId="0" borderId="0" xfId="0"/>
    <xf numFmtId="0" fontId="11" fillId="0" borderId="0" xfId="0" applyFont="1" applyFill="1" applyBorder="1" applyAlignment="1">
      <alignment wrapText="1"/>
    </xf>
    <xf numFmtId="0" fontId="11" fillId="0" borderId="0" xfId="0" applyFont="1" applyFill="1" applyBorder="1" applyAlignment="1"/>
    <xf numFmtId="0" fontId="6" fillId="0" borderId="0" xfId="0" applyFont="1" applyFill="1" applyBorder="1" applyAlignment="1"/>
    <xf numFmtId="2" fontId="0" fillId="0" borderId="0" xfId="0" applyNumberFormat="1" applyBorder="1" applyAlignment="1">
      <alignment horizontal="right"/>
    </xf>
    <xf numFmtId="165" fontId="0" fillId="0" borderId="0" xfId="0" applyNumberFormat="1" applyBorder="1" applyAlignment="1">
      <alignment horizontal="right"/>
    </xf>
    <xf numFmtId="2" fontId="9" fillId="0" borderId="0" xfId="2" applyNumberFormat="1" applyFont="1" applyBorder="1" applyAlignment="1">
      <alignment horizontal="right"/>
    </xf>
    <xf numFmtId="165" fontId="9" fillId="0" borderId="0" xfId="2" applyNumberFormat="1" applyFont="1" applyBorder="1" applyAlignment="1">
      <alignment horizontal="right"/>
    </xf>
    <xf numFmtId="0" fontId="3" fillId="0" borderId="0" xfId="0" applyFont="1" applyFill="1" applyBorder="1" applyAlignment="1">
      <alignment horizontal="left" wrapText="1"/>
    </xf>
    <xf numFmtId="0" fontId="3" fillId="0" borderId="0" xfId="0" applyFont="1" applyFill="1" applyBorder="1" applyAlignment="1">
      <alignment horizontal="center"/>
    </xf>
    <xf numFmtId="0" fontId="10" fillId="0" borderId="0" xfId="0" applyFont="1" applyFill="1" applyBorder="1"/>
    <xf numFmtId="43" fontId="0" fillId="0" borderId="0" xfId="0" applyNumberFormat="1" applyFill="1" applyBorder="1" applyAlignment="1">
      <alignment horizontal="right"/>
    </xf>
    <xf numFmtId="2" fontId="9" fillId="0" borderId="0" xfId="2" applyNumberFormat="1" applyFont="1" applyFill="1" applyBorder="1" applyAlignment="1">
      <alignment horizontal="right"/>
    </xf>
    <xf numFmtId="165" fontId="9" fillId="0" borderId="0" xfId="2" applyNumberFormat="1" applyFont="1" applyFill="1" applyBorder="1" applyAlignment="1">
      <alignment horizontal="right"/>
    </xf>
    <xf numFmtId="0" fontId="0" fillId="0" borderId="0" xfId="0" applyFont="1"/>
    <xf numFmtId="9" fontId="0" fillId="0" borderId="6" xfId="0" applyNumberFormat="1" applyFont="1" applyBorder="1" applyAlignment="1">
      <alignment horizontal="center"/>
    </xf>
    <xf numFmtId="0" fontId="0" fillId="0" borderId="6" xfId="0" applyFont="1" applyBorder="1" applyAlignment="1">
      <alignment horizontal="center"/>
    </xf>
    <xf numFmtId="9" fontId="0" fillId="0" borderId="2" xfId="0" applyNumberFormat="1" applyFont="1" applyBorder="1" applyAlignment="1">
      <alignment horizontal="center"/>
    </xf>
    <xf numFmtId="0" fontId="0" fillId="0" borderId="2" xfId="0" applyFont="1" applyBorder="1" applyAlignment="1">
      <alignment horizontal="center"/>
    </xf>
    <xf numFmtId="0" fontId="1" fillId="0" borderId="0" xfId="0" applyFont="1" applyFill="1" applyBorder="1" applyAlignment="1">
      <alignment horizontal="left" wrapText="1"/>
    </xf>
    <xf numFmtId="2"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0" fontId="0" fillId="0" borderId="0" xfId="0" applyFill="1"/>
    <xf numFmtId="2" fontId="0" fillId="0" borderId="2" xfId="0" applyNumberFormat="1" applyFill="1" applyBorder="1" applyAlignment="1">
      <alignment horizontal="center"/>
    </xf>
    <xf numFmtId="165" fontId="0" fillId="0" borderId="2" xfId="0" applyNumberFormat="1" applyFill="1" applyBorder="1" applyAlignment="1">
      <alignment horizontal="center"/>
    </xf>
    <xf numFmtId="2" fontId="9" fillId="0" borderId="2" xfId="2" applyNumberFormat="1" applyFont="1" applyFill="1" applyBorder="1" applyAlignment="1">
      <alignment horizontal="center"/>
    </xf>
    <xf numFmtId="165" fontId="9" fillId="0" borderId="2" xfId="2" applyNumberFormat="1" applyFont="1" applyFill="1" applyBorder="1" applyAlignment="1">
      <alignment horizontal="center"/>
    </xf>
    <xf numFmtId="0" fontId="0" fillId="0" borderId="0" xfId="0" applyAlignment="1">
      <alignment wrapText="1"/>
    </xf>
    <xf numFmtId="0" fontId="14" fillId="0" borderId="0" xfId="0" applyFont="1" applyAlignment="1">
      <alignment horizontal="center"/>
    </xf>
    <xf numFmtId="0" fontId="0" fillId="0" borderId="0" xfId="0"/>
    <xf numFmtId="0" fontId="0" fillId="0" borderId="0" xfId="0" applyBorder="1" applyAlignment="1">
      <alignment wrapText="1"/>
    </xf>
    <xf numFmtId="0" fontId="0" fillId="0" borderId="0" xfId="0" applyFill="1" applyBorder="1" applyAlignment="1">
      <alignment wrapText="1"/>
    </xf>
    <xf numFmtId="0" fontId="0" fillId="0" borderId="2" xfId="0" applyBorder="1" applyAlignment="1">
      <alignment horizontal="center" wrapText="1"/>
    </xf>
    <xf numFmtId="0" fontId="0" fillId="2" borderId="2" xfId="0" applyFill="1" applyBorder="1" applyAlignment="1">
      <alignment horizontal="center" wrapText="1"/>
    </xf>
    <xf numFmtId="0" fontId="3" fillId="0" borderId="0" xfId="0" applyFont="1" applyFill="1" applyBorder="1" applyAlignment="1">
      <alignment wrapText="1"/>
    </xf>
    <xf numFmtId="165" fontId="0" fillId="0" borderId="2" xfId="0" applyNumberFormat="1" applyBorder="1" applyAlignment="1">
      <alignment horizontal="center" wrapText="1"/>
    </xf>
    <xf numFmtId="165" fontId="10" fillId="0" borderId="2" xfId="0" applyNumberFormat="1" applyFont="1" applyBorder="1" applyAlignment="1">
      <alignment horizontal="center" wrapText="1"/>
    </xf>
    <xf numFmtId="43" fontId="2" fillId="0" borderId="0" xfId="1" applyFont="1" applyBorder="1" applyAlignment="1">
      <alignment horizontal="center" wrapText="1"/>
    </xf>
    <xf numFmtId="9" fontId="0" fillId="0" borderId="2" xfId="0" applyNumberFormat="1" applyBorder="1" applyAlignment="1">
      <alignment horizontal="center" wrapText="1"/>
    </xf>
    <xf numFmtId="0" fontId="0" fillId="0" borderId="0" xfId="0" applyFont="1" applyFill="1" applyBorder="1" applyAlignment="1">
      <alignment wrapText="1"/>
    </xf>
    <xf numFmtId="0" fontId="0" fillId="0" borderId="0" xfId="0" applyFont="1" applyFill="1" applyAlignment="1">
      <alignment wrapText="1"/>
    </xf>
    <xf numFmtId="0" fontId="3" fillId="0" borderId="11" xfId="0" applyFont="1" applyFill="1" applyBorder="1" applyAlignment="1">
      <alignment horizontal="center" wrapText="1"/>
    </xf>
    <xf numFmtId="0" fontId="3" fillId="0" borderId="0" xfId="0" applyFont="1" applyFill="1" applyAlignment="1">
      <alignment wrapText="1"/>
    </xf>
    <xf numFmtId="0" fontId="14" fillId="0" borderId="0" xfId="0" applyFont="1" applyAlignment="1">
      <alignment horizontal="center" wrapText="1"/>
    </xf>
    <xf numFmtId="0" fontId="0" fillId="0" borderId="0" xfId="0"/>
    <xf numFmtId="0" fontId="13" fillId="0" borderId="0" xfId="0" applyFont="1" applyAlignment="1">
      <alignment horizontal="left"/>
    </xf>
    <xf numFmtId="0" fontId="0" fillId="0" borderId="0" xfId="0"/>
    <xf numFmtId="0" fontId="0" fillId="0" borderId="0" xfId="0"/>
    <xf numFmtId="0" fontId="11" fillId="0" borderId="2" xfId="0" applyFont="1" applyBorder="1" applyAlignment="1">
      <alignment horizontal="center"/>
    </xf>
    <xf numFmtId="0" fontId="0" fillId="0" borderId="0" xfId="0"/>
    <xf numFmtId="0" fontId="0" fillId="0" borderId="0" xfId="0" applyAlignment="1">
      <alignment wrapText="1"/>
    </xf>
    <xf numFmtId="0" fontId="6" fillId="0" borderId="0" xfId="0" applyFont="1" applyBorder="1" applyAlignment="1">
      <alignment horizontal="center"/>
    </xf>
    <xf numFmtId="0" fontId="11" fillId="0" borderId="0" xfId="0" applyFont="1" applyBorder="1" applyAlignment="1">
      <alignment horizontal="center"/>
    </xf>
    <xf numFmtId="0" fontId="11" fillId="0" borderId="0" xfId="0" applyFont="1" applyFill="1" applyBorder="1" applyAlignment="1">
      <alignment horizontal="center"/>
    </xf>
    <xf numFmtId="0" fontId="6" fillId="0" borderId="0" xfId="0" applyFont="1" applyFill="1" applyBorder="1" applyAlignment="1">
      <alignment horizontal="left" wrapText="1"/>
    </xf>
    <xf numFmtId="0" fontId="6" fillId="0" borderId="2" xfId="0" applyFont="1" applyFill="1" applyBorder="1" applyAlignment="1">
      <alignment horizontal="left" wrapText="1"/>
    </xf>
    <xf numFmtId="0" fontId="6" fillId="0" borderId="2" xfId="0" applyFont="1" applyBorder="1" applyAlignment="1">
      <alignment horizontal="center"/>
    </xf>
    <xf numFmtId="0" fontId="5" fillId="0" borderId="4" xfId="0" applyFont="1" applyBorder="1" applyAlignment="1">
      <alignment horizontal="center" wrapText="1"/>
    </xf>
    <xf numFmtId="0" fontId="4" fillId="0" borderId="0" xfId="0" applyFont="1" applyAlignment="1">
      <alignment wrapText="1"/>
    </xf>
    <xf numFmtId="0" fontId="4" fillId="0" borderId="0" xfId="0" applyFont="1" applyFill="1" applyBorder="1" applyAlignment="1">
      <alignment horizontal="right" wrapText="1"/>
    </xf>
    <xf numFmtId="0" fontId="0" fillId="0" borderId="0" xfId="0"/>
    <xf numFmtId="0" fontId="0" fillId="0" borderId="0" xfId="0" applyAlignment="1">
      <alignment wrapText="1"/>
    </xf>
    <xf numFmtId="0" fontId="0" fillId="0" borderId="0" xfId="0" applyAlignment="1">
      <alignment wrapText="1"/>
    </xf>
    <xf numFmtId="0" fontId="0" fillId="0" borderId="0" xfId="0"/>
    <xf numFmtId="0" fontId="0" fillId="0" borderId="0" xfId="0" applyFill="1" applyBorder="1" applyAlignment="1">
      <alignment horizontal="center" wrapText="1"/>
    </xf>
    <xf numFmtId="0" fontId="0" fillId="0" borderId="0" xfId="0"/>
    <xf numFmtId="0" fontId="0" fillId="0" borderId="0" xfId="0" applyAlignment="1">
      <alignment wrapText="1"/>
    </xf>
    <xf numFmtId="0" fontId="6" fillId="0" borderId="12" xfId="0" applyFont="1" applyFill="1" applyBorder="1" applyAlignment="1">
      <alignment horizontal="left" vertical="top"/>
    </xf>
    <xf numFmtId="0" fontId="11" fillId="0" borderId="12" xfId="0" applyFont="1" applyBorder="1" applyAlignment="1">
      <alignment wrapText="1"/>
    </xf>
    <xf numFmtId="0" fontId="0" fillId="0" borderId="13" xfId="0" applyBorder="1" applyAlignment="1">
      <alignment wrapText="1"/>
    </xf>
    <xf numFmtId="0" fontId="19" fillId="0" borderId="0" xfId="0" applyFont="1"/>
    <xf numFmtId="0" fontId="19" fillId="0" borderId="0" xfId="0" applyFont="1" applyAlignment="1">
      <alignment vertical="center" wrapText="1"/>
    </xf>
    <xf numFmtId="0" fontId="19" fillId="0" borderId="0" xfId="0" applyFont="1" applyAlignment="1">
      <alignment horizontal="left" indent="5"/>
    </xf>
    <xf numFmtId="0" fontId="0" fillId="0" borderId="12" xfId="0" applyBorder="1" applyAlignment="1">
      <alignment horizontal="left" wrapText="1"/>
    </xf>
    <xf numFmtId="0" fontId="0" fillId="0" borderId="0" xfId="0" applyAlignment="1">
      <alignment wrapText="1"/>
    </xf>
    <xf numFmtId="0" fontId="0" fillId="0" borderId="0" xfId="0"/>
    <xf numFmtId="0" fontId="3" fillId="0" borderId="0" xfId="0" applyFont="1" applyBorder="1" applyAlignment="1">
      <alignment horizontal="center"/>
    </xf>
    <xf numFmtId="166" fontId="0" fillId="0" borderId="2" xfId="0" applyNumberFormat="1" applyBorder="1" applyAlignment="1">
      <alignment horizontal="center"/>
    </xf>
    <xf numFmtId="0" fontId="0" fillId="0" borderId="0" xfId="0"/>
    <xf numFmtId="0" fontId="11" fillId="0" borderId="12" xfId="0" applyFont="1" applyFill="1" applyBorder="1" applyAlignment="1"/>
    <xf numFmtId="0" fontId="0" fillId="0" borderId="0" xfId="0" applyAlignment="1">
      <alignment wrapText="1"/>
    </xf>
    <xf numFmtId="0" fontId="0" fillId="0" borderId="0" xfId="0"/>
    <xf numFmtId="2" fontId="9" fillId="0" borderId="2" xfId="2" applyNumberFormat="1" applyFont="1" applyBorder="1" applyAlignment="1">
      <alignment horizontal="center"/>
    </xf>
    <xf numFmtId="2" fontId="0" fillId="0" borderId="2" xfId="0" applyNumberFormat="1" applyFont="1" applyBorder="1" applyAlignment="1">
      <alignment horizontal="center"/>
    </xf>
    <xf numFmtId="1" fontId="0" fillId="0" borderId="2" xfId="0" applyNumberFormat="1" applyFont="1" applyFill="1" applyBorder="1" applyAlignment="1">
      <alignment horizontal="center"/>
    </xf>
    <xf numFmtId="1" fontId="9" fillId="0" borderId="2" xfId="2" applyNumberFormat="1" applyFont="1" applyFill="1" applyBorder="1" applyAlignment="1">
      <alignment horizontal="center"/>
    </xf>
    <xf numFmtId="0" fontId="1" fillId="0" borderId="0" xfId="0" applyFont="1" applyFill="1" applyBorder="1" applyAlignment="1"/>
    <xf numFmtId="0" fontId="0" fillId="0" borderId="4" xfId="0" applyBorder="1"/>
    <xf numFmtId="0" fontId="0" fillId="0" borderId="3" xfId="0" applyFill="1" applyBorder="1" applyAlignment="1">
      <alignment horizontal="right"/>
    </xf>
    <xf numFmtId="0" fontId="11" fillId="0" borderId="2" xfId="0" applyFont="1" applyFill="1" applyBorder="1" applyAlignment="1">
      <alignment horizontal="right" wrapText="1"/>
    </xf>
    <xf numFmtId="165" fontId="0" fillId="0" borderId="0" xfId="0" applyNumberFormat="1" applyBorder="1" applyAlignment="1">
      <alignment horizontal="center"/>
    </xf>
    <xf numFmtId="0" fontId="10" fillId="0" borderId="0" xfId="0" applyFont="1" applyFill="1" applyBorder="1" applyAlignment="1">
      <alignment vertical="top"/>
    </xf>
    <xf numFmtId="0" fontId="0" fillId="0" borderId="0" xfId="0" applyFill="1" applyAlignment="1">
      <alignment wrapText="1"/>
    </xf>
    <xf numFmtId="0" fontId="0" fillId="0" borderId="0" xfId="0" applyFont="1" applyFill="1" applyBorder="1" applyAlignment="1">
      <alignment horizontal="center"/>
    </xf>
    <xf numFmtId="9" fontId="0" fillId="0" borderId="0" xfId="0" applyNumberFormat="1" applyBorder="1" applyAlignment="1">
      <alignment horizontal="center"/>
    </xf>
    <xf numFmtId="9" fontId="0" fillId="0" borderId="0" xfId="0" applyNumberFormat="1" applyBorder="1" applyAlignment="1">
      <alignment horizontal="center" wrapText="1"/>
    </xf>
    <xf numFmtId="0" fontId="3" fillId="0" borderId="0" xfId="0" applyFont="1" applyFill="1" applyBorder="1" applyAlignment="1">
      <alignment horizontal="left"/>
    </xf>
    <xf numFmtId="0" fontId="11" fillId="0" borderId="2" xfId="0" applyFont="1" applyBorder="1" applyAlignment="1">
      <alignment horizontal="center"/>
    </xf>
    <xf numFmtId="0" fontId="11" fillId="0" borderId="2" xfId="0" applyFont="1" applyBorder="1" applyAlignment="1">
      <alignment horizontal="center"/>
    </xf>
    <xf numFmtId="0" fontId="11" fillId="0" borderId="2" xfId="0" applyFont="1" applyFill="1" applyBorder="1" applyAlignment="1">
      <alignment horizontal="center"/>
    </xf>
    <xf numFmtId="0" fontId="0" fillId="0" borderId="2" xfId="0" applyBorder="1" applyAlignment="1">
      <alignment horizontal="center"/>
    </xf>
    <xf numFmtId="0" fontId="0" fillId="0" borderId="0" xfId="0"/>
    <xf numFmtId="166" fontId="0" fillId="0" borderId="2" xfId="0" applyNumberFormat="1" applyBorder="1" applyAlignment="1">
      <alignment horizontal="center" wrapText="1"/>
    </xf>
    <xf numFmtId="167" fontId="10" fillId="0" borderId="2" xfId="0" applyNumberFormat="1" applyFont="1" applyBorder="1" applyAlignment="1">
      <alignment horizontal="center" wrapText="1"/>
    </xf>
    <xf numFmtId="167" fontId="0" fillId="0" borderId="2" xfId="0" applyNumberFormat="1" applyBorder="1" applyAlignment="1">
      <alignment horizontal="center" wrapText="1"/>
    </xf>
    <xf numFmtId="0" fontId="0" fillId="0" borderId="2" xfId="2" applyNumberFormat="1" applyFont="1" applyBorder="1" applyAlignment="1" applyProtection="1">
      <alignment horizontal="center"/>
      <protection locked="0"/>
    </xf>
    <xf numFmtId="3" fontId="1" fillId="0" borderId="8" xfId="0" applyNumberFormat="1" applyFont="1" applyFill="1" applyBorder="1" applyAlignment="1">
      <alignment horizontal="center"/>
    </xf>
    <xf numFmtId="3" fontId="1" fillId="0" borderId="2" xfId="0" applyNumberFormat="1" applyFont="1" applyFill="1" applyBorder="1" applyAlignment="1">
      <alignment horizontal="center"/>
    </xf>
    <xf numFmtId="3" fontId="0" fillId="0" borderId="8" xfId="0" applyNumberFormat="1" applyBorder="1" applyAlignment="1">
      <alignment horizontal="center"/>
    </xf>
    <xf numFmtId="3" fontId="0" fillId="0" borderId="2" xfId="0" applyNumberFormat="1" applyBorder="1" applyAlignment="1">
      <alignment horizontal="center"/>
    </xf>
    <xf numFmtId="166" fontId="11" fillId="0" borderId="2" xfId="0" applyNumberFormat="1" applyFont="1" applyBorder="1" applyAlignment="1">
      <alignment horizontal="center"/>
    </xf>
    <xf numFmtId="166" fontId="11" fillId="0" borderId="2" xfId="0" applyNumberFormat="1" applyFont="1" applyFill="1" applyBorder="1" applyAlignment="1">
      <alignment horizontal="center"/>
    </xf>
    <xf numFmtId="165" fontId="0" fillId="0" borderId="2" xfId="0" applyNumberFormat="1" applyBorder="1" applyAlignment="1">
      <alignment horizontal="right" wrapText="1"/>
    </xf>
    <xf numFmtId="0" fontId="11" fillId="0" borderId="3" xfId="0" applyFont="1" applyBorder="1" applyAlignment="1">
      <alignment horizontal="center"/>
    </xf>
    <xf numFmtId="0" fontId="11" fillId="0" borderId="3" xfId="0" applyFont="1" applyBorder="1" applyAlignment="1">
      <alignment vertical="center" wrapText="1"/>
    </xf>
    <xf numFmtId="0" fontId="11" fillId="0" borderId="3" xfId="0" applyFont="1" applyBorder="1"/>
    <xf numFmtId="0" fontId="11" fillId="0" borderId="2" xfId="0" applyFont="1" applyBorder="1" applyAlignment="1">
      <alignment horizontal="center"/>
    </xf>
    <xf numFmtId="0" fontId="11" fillId="0" borderId="4" xfId="0" applyFont="1" applyBorder="1"/>
    <xf numFmtId="0" fontId="0" fillId="0" borderId="3" xfId="0" applyBorder="1" applyAlignment="1">
      <alignment vertical="top" wrapText="1"/>
    </xf>
    <xf numFmtId="0" fontId="0" fillId="0" borderId="14" xfId="0" applyBorder="1"/>
    <xf numFmtId="0" fontId="0" fillId="0" borderId="0" xfId="0"/>
    <xf numFmtId="0" fontId="0" fillId="0" borderId="3" xfId="0" applyFill="1" applyBorder="1" applyAlignment="1">
      <alignment horizontal="right" vertical="top" wrapText="1"/>
    </xf>
    <xf numFmtId="0" fontId="3" fillId="0" borderId="12" xfId="0" applyFont="1" applyFill="1" applyBorder="1" applyAlignment="1">
      <alignment horizontal="left" vertical="top"/>
    </xf>
    <xf numFmtId="0" fontId="0" fillId="0" borderId="12" xfId="0" applyBorder="1"/>
    <xf numFmtId="0" fontId="0" fillId="0" borderId="4" xfId="0" applyBorder="1" applyAlignment="1">
      <alignment horizontal="right"/>
    </xf>
    <xf numFmtId="0" fontId="3" fillId="0" borderId="12" xfId="0" applyFont="1" applyBorder="1" applyAlignment="1">
      <alignment horizontal="center"/>
    </xf>
    <xf numFmtId="0" fontId="11" fillId="0" borderId="2" xfId="0" applyFont="1" applyBorder="1" applyAlignment="1">
      <alignment horizontal="center"/>
    </xf>
    <xf numFmtId="0" fontId="0" fillId="5" borderId="2" xfId="0" applyFill="1" applyBorder="1" applyAlignment="1">
      <alignment horizontal="center" wrapText="1"/>
    </xf>
    <xf numFmtId="165" fontId="10" fillId="5" borderId="2" xfId="2" applyNumberFormat="1" applyFont="1" applyFill="1" applyBorder="1" applyAlignment="1">
      <alignment horizontal="center"/>
    </xf>
    <xf numFmtId="165" fontId="0" fillId="5" borderId="2" xfId="0" applyNumberFormat="1" applyFill="1" applyBorder="1" applyAlignment="1">
      <alignment horizontal="center"/>
    </xf>
    <xf numFmtId="0" fontId="0" fillId="5" borderId="0" xfId="0" applyFill="1" applyBorder="1" applyAlignment="1">
      <alignment wrapText="1"/>
    </xf>
    <xf numFmtId="2" fontId="0" fillId="0" borderId="8" xfId="0" applyNumberFormat="1" applyFont="1" applyBorder="1" applyAlignment="1">
      <alignment horizontal="center"/>
    </xf>
    <xf numFmtId="166" fontId="11" fillId="0" borderId="0" xfId="0" applyNumberFormat="1" applyFont="1" applyBorder="1" applyAlignment="1"/>
    <xf numFmtId="166" fontId="0" fillId="0" borderId="6" xfId="0" applyNumberFormat="1" applyFont="1" applyBorder="1" applyAlignment="1">
      <alignment horizontal="center"/>
    </xf>
    <xf numFmtId="166" fontId="0" fillId="0" borderId="2" xfId="0" applyNumberFormat="1" applyFont="1" applyBorder="1" applyAlignment="1">
      <alignment horizontal="center"/>
    </xf>
    <xf numFmtId="165" fontId="21" fillId="0" borderId="2" xfId="0" applyNumberFormat="1" applyFont="1" applyBorder="1" applyAlignment="1">
      <alignment horizontal="center"/>
    </xf>
    <xf numFmtId="0" fontId="1" fillId="0" borderId="12" xfId="0" applyFont="1" applyFill="1" applyBorder="1" applyAlignment="1"/>
    <xf numFmtId="0" fontId="0" fillId="0" borderId="0" xfId="0" applyFill="1" applyBorder="1" applyAlignment="1"/>
    <xf numFmtId="0" fontId="7" fillId="0" borderId="0" xfId="0" applyFont="1" applyFill="1" applyBorder="1" applyAlignment="1"/>
    <xf numFmtId="0" fontId="9" fillId="0" borderId="2" xfId="2" applyNumberFormat="1" applyFont="1" applyBorder="1" applyAlignment="1" applyProtection="1">
      <alignment horizontal="center"/>
      <protection locked="0"/>
    </xf>
    <xf numFmtId="2" fontId="0" fillId="0" borderId="2" xfId="2" applyNumberFormat="1" applyFont="1" applyBorder="1" applyAlignment="1">
      <alignment horizontal="center"/>
    </xf>
    <xf numFmtId="3" fontId="0" fillId="0" borderId="2" xfId="1" applyNumberFormat="1" applyFont="1" applyBorder="1" applyAlignment="1">
      <alignment horizontal="center"/>
    </xf>
    <xf numFmtId="0" fontId="1" fillId="0" borderId="6" xfId="0" applyFont="1" applyFill="1" applyBorder="1" applyAlignment="1">
      <alignment vertical="top" wrapText="1"/>
    </xf>
    <xf numFmtId="0" fontId="1" fillId="0" borderId="4" xfId="0" applyFont="1" applyFill="1" applyBorder="1" applyAlignment="1">
      <alignment vertical="top" wrapText="1"/>
    </xf>
    <xf numFmtId="166" fontId="0" fillId="0" borderId="4" xfId="0" applyNumberFormat="1" applyFont="1" applyFill="1" applyBorder="1" applyAlignment="1">
      <alignment horizontal="center"/>
    </xf>
    <xf numFmtId="166" fontId="0" fillId="0" borderId="5" xfId="0" applyNumberFormat="1" applyFont="1" applyFill="1" applyBorder="1" applyAlignment="1">
      <alignment horizontal="center"/>
    </xf>
    <xf numFmtId="166" fontId="11" fillId="0" borderId="0" xfId="0" applyNumberFormat="1" applyFont="1" applyFill="1" applyBorder="1" applyAlignment="1">
      <alignment horizontal="center"/>
    </xf>
    <xf numFmtId="0" fontId="6" fillId="4" borderId="8" xfId="0" applyFont="1" applyFill="1" applyBorder="1" applyAlignment="1">
      <alignment horizontal="left" wrapText="1"/>
    </xf>
    <xf numFmtId="0" fontId="6" fillId="4" borderId="8" xfId="0" applyFont="1" applyFill="1" applyBorder="1" applyAlignment="1">
      <alignment horizontal="center" wrapText="1"/>
    </xf>
    <xf numFmtId="0" fontId="14" fillId="4" borderId="8" xfId="0" applyFont="1" applyFill="1" applyBorder="1" applyAlignment="1">
      <alignment horizontal="center"/>
    </xf>
    <xf numFmtId="0" fontId="14" fillId="4" borderId="8" xfId="0" applyFont="1" applyFill="1" applyBorder="1" applyAlignment="1">
      <alignment horizontal="center" wrapText="1"/>
    </xf>
    <xf numFmtId="0" fontId="22" fillId="0" borderId="0" xfId="3" applyAlignment="1" applyProtection="1"/>
    <xf numFmtId="0" fontId="6" fillId="0" borderId="8" xfId="0" applyFont="1" applyFill="1" applyBorder="1" applyAlignment="1">
      <alignment horizontal="left" wrapText="1"/>
    </xf>
    <xf numFmtId="0" fontId="6" fillId="0" borderId="8" xfId="0" applyFont="1" applyFill="1" applyBorder="1" applyAlignment="1">
      <alignment horizontal="center" wrapText="1"/>
    </xf>
    <xf numFmtId="0" fontId="14" fillId="0" borderId="8" xfId="0" applyFont="1" applyFill="1" applyBorder="1" applyAlignment="1">
      <alignment horizontal="center"/>
    </xf>
    <xf numFmtId="0" fontId="14" fillId="0" borderId="8" xfId="0" applyFont="1" applyFill="1" applyBorder="1" applyAlignment="1">
      <alignment horizontal="center" wrapText="1"/>
    </xf>
    <xf numFmtId="0" fontId="0" fillId="0" borderId="0" xfId="0" applyAlignment="1">
      <alignment horizontal="center" wrapText="1"/>
    </xf>
    <xf numFmtId="0" fontId="11" fillId="0" borderId="2" xfId="0" applyFont="1" applyBorder="1" applyAlignment="1">
      <alignment wrapText="1"/>
    </xf>
    <xf numFmtId="0" fontId="0" fillId="0" borderId="0" xfId="0"/>
    <xf numFmtId="0" fontId="0" fillId="0" borderId="0" xfId="0" applyAlignment="1"/>
    <xf numFmtId="0" fontId="11" fillId="0" borderId="2" xfId="0" applyFont="1" applyBorder="1" applyAlignment="1">
      <alignment wrapText="1"/>
    </xf>
    <xf numFmtId="2" fontId="0" fillId="0" borderId="2" xfId="0" applyNumberFormat="1" applyBorder="1" applyAlignment="1">
      <alignment horizontal="center"/>
    </xf>
    <xf numFmtId="0" fontId="11" fillId="0" borderId="2" xfId="0" applyFont="1" applyBorder="1" applyAlignment="1">
      <alignment horizontal="center" wrapText="1"/>
    </xf>
    <xf numFmtId="165" fontId="4" fillId="0" borderId="5" xfId="0" applyNumberFormat="1" applyFont="1" applyFill="1" applyBorder="1" applyAlignment="1">
      <alignment horizontal="center"/>
    </xf>
    <xf numFmtId="165" fontId="4" fillId="0" borderId="5" xfId="0" applyNumberFormat="1" applyFont="1" applyFill="1" applyBorder="1" applyAlignment="1">
      <alignment horizontal="center" wrapText="1"/>
    </xf>
    <xf numFmtId="0" fontId="0" fillId="0" borderId="0" xfId="0" applyAlignment="1">
      <alignment wrapText="1"/>
    </xf>
    <xf numFmtId="0" fontId="0" fillId="0" borderId="0" xfId="0"/>
    <xf numFmtId="0" fontId="11" fillId="0" borderId="2" xfId="0" applyFont="1" applyBorder="1" applyAlignment="1">
      <alignment horizontal="center"/>
    </xf>
    <xf numFmtId="0" fontId="0" fillId="0" borderId="2" xfId="0" applyBorder="1" applyAlignment="1">
      <alignment wrapText="1"/>
    </xf>
    <xf numFmtId="0" fontId="0" fillId="0" borderId="2" xfId="0" applyBorder="1"/>
    <xf numFmtId="0" fontId="21" fillId="0" borderId="2" xfId="0" applyFont="1" applyBorder="1" applyAlignment="1">
      <alignment wrapText="1"/>
    </xf>
    <xf numFmtId="0" fontId="21" fillId="0" borderId="2" xfId="0" applyFont="1" applyBorder="1"/>
    <xf numFmtId="0" fontId="24" fillId="0" borderId="2" xfId="0" applyFont="1" applyFill="1" applyBorder="1" applyAlignment="1">
      <alignment horizontal="center" wrapText="1"/>
    </xf>
    <xf numFmtId="0" fontId="10" fillId="0" borderId="2" xfId="0" applyFont="1" applyBorder="1" applyAlignment="1">
      <alignment wrapText="1"/>
    </xf>
    <xf numFmtId="0" fontId="0" fillId="0" borderId="17" xfId="0" applyBorder="1"/>
    <xf numFmtId="165" fontId="21" fillId="0" borderId="2" xfId="0" applyNumberFormat="1" applyFont="1" applyBorder="1"/>
    <xf numFmtId="165" fontId="0" fillId="0" borderId="15" xfId="0" applyNumberFormat="1" applyBorder="1"/>
    <xf numFmtId="165" fontId="0" fillId="0" borderId="23" xfId="0" applyNumberFormat="1" applyBorder="1"/>
    <xf numFmtId="0" fontId="11" fillId="0" borderId="2" xfId="0" applyFont="1" applyBorder="1" applyAlignment="1">
      <alignment horizontal="center" wrapText="1"/>
    </xf>
    <xf numFmtId="165" fontId="3" fillId="0" borderId="9" xfId="1" applyNumberFormat="1" applyFont="1" applyBorder="1" applyAlignment="1">
      <alignment horizontal="right"/>
    </xf>
    <xf numFmtId="0" fontId="0" fillId="0" borderId="0" xfId="0"/>
    <xf numFmtId="0" fontId="0" fillId="0" borderId="0" xfId="0" applyBorder="1"/>
    <xf numFmtId="0" fontId="0" fillId="0" borderId="12" xfId="0" applyBorder="1"/>
    <xf numFmtId="0" fontId="21" fillId="0" borderId="2" xfId="0" applyFont="1" applyBorder="1" applyAlignment="1">
      <alignment wrapText="1"/>
    </xf>
    <xf numFmtId="0" fontId="10" fillId="0" borderId="2" xfId="0" applyFont="1" applyBorder="1" applyAlignment="1">
      <alignment wrapText="1"/>
    </xf>
    <xf numFmtId="0" fontId="0" fillId="0" borderId="5" xfId="0" applyBorder="1" applyAlignment="1">
      <alignment wrapText="1"/>
    </xf>
    <xf numFmtId="0" fontId="0" fillId="0" borderId="18" xfId="0" applyBorder="1" applyAlignment="1">
      <alignment wrapText="1"/>
    </xf>
    <xf numFmtId="0" fontId="0" fillId="0" borderId="19" xfId="0" applyBorder="1" applyAlignment="1">
      <alignment wrapText="1"/>
    </xf>
    <xf numFmtId="0" fontId="10" fillId="0" borderId="25" xfId="0" applyFont="1" applyBorder="1" applyAlignment="1">
      <alignment wrapText="1"/>
    </xf>
    <xf numFmtId="0" fontId="10" fillId="0" borderId="21" xfId="0" applyFont="1" applyBorder="1" applyAlignment="1">
      <alignment wrapText="1"/>
    </xf>
    <xf numFmtId="0" fontId="0" fillId="0" borderId="27" xfId="0" applyBorder="1" applyAlignment="1">
      <alignment wrapText="1"/>
    </xf>
    <xf numFmtId="0" fontId="0" fillId="0" borderId="10" xfId="0" applyBorder="1" applyAlignment="1">
      <alignment wrapText="1"/>
    </xf>
    <xf numFmtId="0" fontId="21" fillId="0" borderId="20" xfId="0" applyFont="1" applyBorder="1" applyAlignment="1">
      <alignment wrapText="1"/>
    </xf>
    <xf numFmtId="0" fontId="21" fillId="0" borderId="5" xfId="0" applyFont="1" applyBorder="1" applyAlignment="1">
      <alignment wrapText="1"/>
    </xf>
    <xf numFmtId="0" fontId="10" fillId="0" borderId="20" xfId="0" applyFont="1" applyBorder="1" applyAlignment="1">
      <alignment horizontal="left" wrapText="1"/>
    </xf>
    <xf numFmtId="0" fontId="10" fillId="0" borderId="4" xfId="0" applyFont="1" applyBorder="1" applyAlignment="1">
      <alignment horizontal="left" wrapText="1"/>
    </xf>
    <xf numFmtId="0" fontId="21" fillId="0" borderId="21" xfId="0" applyFont="1" applyBorder="1" applyAlignment="1">
      <alignment wrapText="1"/>
    </xf>
    <xf numFmtId="0" fontId="21" fillId="0" borderId="22" xfId="0" applyFont="1" applyBorder="1" applyAlignment="1">
      <alignment wrapText="1"/>
    </xf>
    <xf numFmtId="0" fontId="21" fillId="0" borderId="6" xfId="0" applyFont="1" applyBorder="1" applyAlignment="1">
      <alignment wrapText="1"/>
    </xf>
    <xf numFmtId="0" fontId="21" fillId="0" borderId="26" xfId="0" applyFont="1" applyBorder="1" applyAlignment="1">
      <alignment wrapText="1"/>
    </xf>
    <xf numFmtId="0" fontId="21" fillId="0" borderId="4" xfId="0" applyFont="1" applyBorder="1" applyAlignment="1">
      <alignment wrapText="1"/>
    </xf>
    <xf numFmtId="0" fontId="21" fillId="0" borderId="12" xfId="0" applyFont="1" applyBorder="1" applyAlignment="1">
      <alignment wrapText="1"/>
    </xf>
    <xf numFmtId="0" fontId="27" fillId="6" borderId="18" xfId="0" applyFont="1" applyFill="1" applyBorder="1" applyAlignment="1">
      <alignment horizontal="center" vertical="top" wrapText="1"/>
    </xf>
    <xf numFmtId="0" fontId="27" fillId="6" borderId="28" xfId="0" applyFont="1" applyFill="1" applyBorder="1" applyAlignment="1">
      <alignment horizontal="center" vertical="top" wrapText="1"/>
    </xf>
    <xf numFmtId="0" fontId="27" fillId="6" borderId="13" xfId="0" applyFont="1" applyFill="1" applyBorder="1" applyAlignment="1">
      <alignment horizontal="center" vertical="top" wrapText="1"/>
    </xf>
    <xf numFmtId="0" fontId="0" fillId="0" borderId="0" xfId="0"/>
    <xf numFmtId="0" fontId="0" fillId="0" borderId="0" xfId="0" applyFill="1"/>
    <xf numFmtId="0" fontId="0" fillId="0" borderId="0" xfId="0" applyAlignment="1">
      <alignment wrapText="1"/>
    </xf>
    <xf numFmtId="0" fontId="6" fillId="7" borderId="4" xfId="0" applyFont="1" applyFill="1" applyBorder="1" applyAlignment="1">
      <alignment horizontal="center"/>
    </xf>
    <xf numFmtId="0" fontId="6" fillId="7" borderId="6" xfId="0" applyFont="1" applyFill="1" applyBorder="1" applyAlignment="1">
      <alignment horizontal="center"/>
    </xf>
    <xf numFmtId="0" fontId="3" fillId="7" borderId="4" xfId="0" applyFont="1" applyFill="1" applyBorder="1" applyAlignment="1">
      <alignment horizontal="center"/>
    </xf>
    <xf numFmtId="0" fontId="3" fillId="7" borderId="6" xfId="0" applyFont="1" applyFill="1" applyBorder="1" applyAlignment="1">
      <alignment horizontal="center"/>
    </xf>
    <xf numFmtId="0" fontId="11" fillId="7" borderId="2" xfId="0" applyFont="1" applyFill="1" applyBorder="1" applyAlignment="1">
      <alignment horizontal="center" vertical="top"/>
    </xf>
    <xf numFmtId="0" fontId="11" fillId="7" borderId="2" xfId="0" applyFont="1" applyFill="1" applyBorder="1" applyAlignment="1">
      <alignment horizontal="center" wrapText="1"/>
    </xf>
    <xf numFmtId="0" fontId="21" fillId="7" borderId="2" xfId="0" applyFont="1" applyFill="1" applyBorder="1" applyAlignment="1">
      <alignment horizontal="center" wrapText="1"/>
    </xf>
    <xf numFmtId="0" fontId="11" fillId="7" borderId="2" xfId="0" applyFont="1" applyFill="1" applyBorder="1" applyAlignment="1">
      <alignment horizontal="center"/>
    </xf>
    <xf numFmtId="0" fontId="6" fillId="7" borderId="2" xfId="0" applyFont="1" applyFill="1" applyBorder="1" applyAlignment="1">
      <alignment horizontal="center"/>
    </xf>
    <xf numFmtId="0" fontId="14" fillId="7" borderId="13" xfId="0" applyFont="1" applyFill="1" applyBorder="1" applyAlignment="1">
      <alignment horizontal="center" vertical="center" wrapText="1"/>
    </xf>
    <xf numFmtId="0" fontId="14" fillId="7" borderId="2" xfId="0" applyFont="1" applyFill="1" applyBorder="1" applyAlignment="1">
      <alignment horizontal="left"/>
    </xf>
    <xf numFmtId="0" fontId="14" fillId="7" borderId="10" xfId="0" applyFont="1" applyFill="1" applyBorder="1" applyAlignment="1"/>
    <xf numFmtId="0" fontId="0" fillId="7" borderId="12" xfId="0" applyFill="1" applyBorder="1" applyAlignment="1"/>
    <xf numFmtId="0" fontId="0" fillId="7" borderId="3" xfId="0" applyFill="1" applyBorder="1" applyAlignment="1"/>
    <xf numFmtId="0" fontId="0" fillId="7" borderId="11" xfId="0" applyFill="1" applyBorder="1" applyAlignment="1"/>
    <xf numFmtId="0" fontId="0" fillId="7" borderId="1" xfId="0" applyFill="1" applyBorder="1" applyAlignment="1"/>
    <xf numFmtId="0" fontId="0" fillId="7" borderId="14" xfId="0" applyFont="1" applyFill="1" applyBorder="1"/>
    <xf numFmtId="0" fontId="0" fillId="7" borderId="8" xfId="0" applyFont="1" applyFill="1" applyBorder="1" applyAlignment="1">
      <alignment horizontal="center" wrapText="1"/>
    </xf>
    <xf numFmtId="0" fontId="1" fillId="7" borderId="1" xfId="0" applyFont="1" applyFill="1" applyBorder="1" applyAlignment="1">
      <alignment horizontal="center" wrapText="1"/>
    </xf>
    <xf numFmtId="0" fontId="1" fillId="7" borderId="8" xfId="0" applyFont="1" applyFill="1" applyBorder="1" applyAlignment="1">
      <alignment horizontal="center" wrapText="1"/>
    </xf>
    <xf numFmtId="0" fontId="1" fillId="7" borderId="2" xfId="0" applyFont="1" applyFill="1" applyBorder="1" applyAlignment="1">
      <alignment horizontal="left"/>
    </xf>
    <xf numFmtId="0" fontId="0" fillId="7" borderId="3" xfId="0" applyFont="1" applyFill="1" applyBorder="1" applyAlignment="1"/>
    <xf numFmtId="0" fontId="0" fillId="7" borderId="8" xfId="0" applyFill="1" applyBorder="1" applyAlignment="1">
      <alignment horizontal="center"/>
    </xf>
    <xf numFmtId="0" fontId="1" fillId="7" borderId="6" xfId="0" applyFont="1" applyFill="1" applyBorder="1" applyAlignment="1">
      <alignment horizontal="center"/>
    </xf>
    <xf numFmtId="0" fontId="1" fillId="7" borderId="4" xfId="0" applyFont="1" applyFill="1" applyBorder="1" applyAlignment="1">
      <alignment horizontal="center"/>
    </xf>
    <xf numFmtId="0" fontId="1" fillId="7" borderId="2" xfId="0" applyFont="1" applyFill="1" applyBorder="1" applyAlignment="1">
      <alignment horizontal="center" wrapText="1"/>
    </xf>
    <xf numFmtId="0" fontId="0" fillId="7" borderId="0" xfId="0" applyFill="1" applyBorder="1"/>
    <xf numFmtId="0" fontId="1" fillId="7" borderId="6" xfId="0" applyFont="1" applyFill="1" applyBorder="1" applyAlignment="1">
      <alignment horizontal="left" wrapText="1"/>
    </xf>
    <xf numFmtId="0" fontId="4" fillId="7" borderId="3" xfId="0" applyFont="1" applyFill="1" applyBorder="1" applyAlignment="1"/>
    <xf numFmtId="0" fontId="4" fillId="7" borderId="10" xfId="0" applyFont="1" applyFill="1" applyBorder="1" applyAlignment="1"/>
    <xf numFmtId="0" fontId="1" fillId="7" borderId="2" xfId="0" applyFont="1" applyFill="1" applyBorder="1" applyAlignment="1">
      <alignment horizontal="center"/>
    </xf>
    <xf numFmtId="0" fontId="0" fillId="7" borderId="2" xfId="0" applyFill="1" applyBorder="1" applyAlignment="1">
      <alignment horizontal="center"/>
    </xf>
    <xf numFmtId="2" fontId="0" fillId="7" borderId="8" xfId="0" applyNumberFormat="1" applyFont="1" applyFill="1" applyBorder="1" applyAlignment="1">
      <alignment horizontal="center"/>
    </xf>
    <xf numFmtId="0" fontId="8" fillId="7" borderId="6" xfId="0" applyFont="1" applyFill="1" applyBorder="1" applyAlignment="1">
      <alignment horizontal="center"/>
    </xf>
    <xf numFmtId="0" fontId="1" fillId="7" borderId="8" xfId="0" applyFont="1" applyFill="1" applyBorder="1" applyAlignment="1">
      <alignment horizontal="left" wrapText="1"/>
    </xf>
    <xf numFmtId="0" fontId="1" fillId="7" borderId="2" xfId="0" applyFont="1" applyFill="1" applyBorder="1" applyAlignment="1">
      <alignment horizontal="left" wrapText="1"/>
    </xf>
    <xf numFmtId="0" fontId="1" fillId="7" borderId="6" xfId="0" applyFont="1" applyFill="1" applyBorder="1" applyAlignment="1">
      <alignment vertical="top" wrapText="1"/>
    </xf>
    <xf numFmtId="0" fontId="1" fillId="7" borderId="2" xfId="0" applyFont="1" applyFill="1" applyBorder="1" applyAlignment="1">
      <alignment horizontal="left" vertical="top" wrapText="1"/>
    </xf>
    <xf numFmtId="0" fontId="1" fillId="7" borderId="16" xfId="0" applyFont="1" applyFill="1" applyBorder="1" applyAlignment="1">
      <alignment horizontal="left" wrapText="1"/>
    </xf>
    <xf numFmtId="0" fontId="7" fillId="7" borderId="6" xfId="0" applyFont="1" applyFill="1" applyBorder="1" applyAlignment="1">
      <alignment horizontal="center"/>
    </xf>
    <xf numFmtId="0" fontId="7" fillId="7" borderId="2" xfId="0" applyFont="1" applyFill="1" applyBorder="1" applyAlignment="1">
      <alignment horizontal="left"/>
    </xf>
    <xf numFmtId="0" fontId="8" fillId="7" borderId="1" xfId="0" applyFont="1" applyFill="1" applyBorder="1" applyAlignment="1">
      <alignment horizontal="center"/>
    </xf>
    <xf numFmtId="0" fontId="0" fillId="7" borderId="2" xfId="0" applyFill="1" applyBorder="1" applyAlignment="1">
      <alignment horizontal="center" wrapText="1"/>
    </xf>
    <xf numFmtId="43" fontId="0" fillId="7" borderId="8" xfId="0" applyNumberFormat="1" applyFont="1" applyFill="1" applyBorder="1" applyAlignment="1">
      <alignment horizontal="center" wrapText="1"/>
    </xf>
    <xf numFmtId="0" fontId="1" fillId="7" borderId="6" xfId="0" applyFont="1" applyFill="1" applyBorder="1" applyAlignment="1">
      <alignment vertical="top"/>
    </xf>
    <xf numFmtId="0" fontId="1" fillId="7" borderId="4" xfId="0" applyFont="1" applyFill="1" applyBorder="1" applyAlignment="1">
      <alignment vertical="top"/>
    </xf>
    <xf numFmtId="0" fontId="1" fillId="7" borderId="4" xfId="0" applyFont="1" applyFill="1" applyBorder="1" applyAlignment="1">
      <alignment vertical="top" wrapText="1"/>
    </xf>
    <xf numFmtId="0" fontId="0" fillId="7" borderId="2" xfId="0" applyFill="1" applyBorder="1" applyAlignment="1"/>
    <xf numFmtId="166" fontId="1" fillId="0" borderId="2" xfId="0" applyNumberFormat="1" applyFont="1" applyFill="1" applyBorder="1" applyAlignment="1">
      <alignment horizontal="center" vertical="top"/>
    </xf>
    <xf numFmtId="166" fontId="1" fillId="0" borderId="2" xfId="0" applyNumberFormat="1" applyFont="1" applyFill="1" applyBorder="1" applyAlignment="1">
      <alignment horizontal="center" vertical="top" wrapText="1"/>
    </xf>
    <xf numFmtId="0" fontId="3" fillId="8" borderId="0" xfId="0" applyFont="1" applyFill="1" applyBorder="1" applyAlignment="1"/>
    <xf numFmtId="0" fontId="0" fillId="8" borderId="0" xfId="0" applyFill="1" applyBorder="1"/>
    <xf numFmtId="0" fontId="11" fillId="8" borderId="0" xfId="0" applyFont="1" applyFill="1" applyBorder="1" applyAlignment="1">
      <alignment wrapText="1"/>
    </xf>
    <xf numFmtId="0" fontId="4" fillId="7" borderId="1" xfId="0" applyFont="1" applyFill="1" applyBorder="1" applyAlignment="1"/>
    <xf numFmtId="0" fontId="0" fillId="7" borderId="4" xfId="0" applyFill="1" applyBorder="1"/>
    <xf numFmtId="0" fontId="11" fillId="7" borderId="4" xfId="0" applyFont="1" applyFill="1" applyBorder="1" applyAlignment="1"/>
    <xf numFmtId="0" fontId="11" fillId="7" borderId="5" xfId="0" applyFont="1" applyFill="1" applyBorder="1" applyAlignment="1"/>
    <xf numFmtId="0" fontId="6" fillId="7" borderId="6" xfId="0" applyFont="1" applyFill="1" applyBorder="1" applyAlignment="1">
      <alignment horizontal="left" vertical="top"/>
    </xf>
    <xf numFmtId="0" fontId="7" fillId="7" borderId="4" xfId="0" applyFont="1" applyFill="1" applyBorder="1" applyAlignment="1">
      <alignment horizontal="center"/>
    </xf>
    <xf numFmtId="0" fontId="3" fillId="7" borderId="6" xfId="0" applyFont="1" applyFill="1" applyBorder="1" applyAlignment="1">
      <alignment horizontal="left"/>
    </xf>
    <xf numFmtId="0" fontId="0" fillId="7" borderId="4" xfId="0" applyFill="1" applyBorder="1" applyAlignment="1">
      <alignment horizontal="left"/>
    </xf>
    <xf numFmtId="0" fontId="0" fillId="7" borderId="4" xfId="0" applyFill="1" applyBorder="1" applyAlignment="1">
      <alignment horizontal="left" wrapText="1"/>
    </xf>
    <xf numFmtId="0" fontId="0" fillId="7" borderId="5" xfId="0" applyFill="1" applyBorder="1" applyAlignment="1">
      <alignment horizontal="left" wrapText="1"/>
    </xf>
    <xf numFmtId="0" fontId="3" fillId="7" borderId="2" xfId="0" applyFont="1" applyFill="1" applyBorder="1" applyAlignment="1">
      <alignment horizontal="center"/>
    </xf>
    <xf numFmtId="0" fontId="3" fillId="7" borderId="8" xfId="0" applyFont="1" applyFill="1" applyBorder="1" applyAlignment="1">
      <alignment horizontal="center"/>
    </xf>
    <xf numFmtId="0" fontId="3" fillId="7" borderId="8" xfId="0" applyFont="1" applyFill="1" applyBorder="1" applyAlignment="1">
      <alignment horizontal="center" wrapText="1"/>
    </xf>
    <xf numFmtId="0" fontId="0" fillId="7" borderId="4" xfId="0" applyFill="1" applyBorder="1" applyAlignment="1">
      <alignment horizontal="center"/>
    </xf>
    <xf numFmtId="0" fontId="0" fillId="7" borderId="4" xfId="0" applyFill="1" applyBorder="1" applyAlignment="1"/>
    <xf numFmtId="0" fontId="0" fillId="7" borderId="4" xfId="0" applyFill="1" applyBorder="1" applyAlignment="1">
      <alignment wrapText="1"/>
    </xf>
    <xf numFmtId="0" fontId="0" fillId="7" borderId="5" xfId="0" applyFill="1" applyBorder="1" applyAlignment="1">
      <alignment wrapText="1"/>
    </xf>
    <xf numFmtId="0" fontId="10" fillId="7" borderId="2" xfId="0" applyFont="1" applyFill="1" applyBorder="1" applyAlignment="1">
      <alignment horizontal="center"/>
    </xf>
    <xf numFmtId="0" fontId="3" fillId="7" borderId="2" xfId="0" applyFont="1" applyFill="1" applyBorder="1" applyAlignment="1">
      <alignment horizontal="center" wrapText="1"/>
    </xf>
    <xf numFmtId="0" fontId="3" fillId="7" borderId="9" xfId="0" applyFont="1" applyFill="1" applyBorder="1" applyAlignment="1">
      <alignment horizontal="center"/>
    </xf>
    <xf numFmtId="0" fontId="0" fillId="7" borderId="2" xfId="0" applyFill="1" applyBorder="1"/>
    <xf numFmtId="0" fontId="10" fillId="7" borderId="2" xfId="0" applyFont="1" applyFill="1" applyBorder="1"/>
    <xf numFmtId="0" fontId="3" fillId="7" borderId="6" xfId="0" applyFont="1" applyFill="1" applyBorder="1" applyAlignment="1">
      <alignment horizontal="center" wrapText="1"/>
    </xf>
    <xf numFmtId="0" fontId="3" fillId="7" borderId="2" xfId="0" applyFont="1" applyFill="1" applyBorder="1" applyAlignment="1">
      <alignment horizontal="left"/>
    </xf>
    <xf numFmtId="0" fontId="3" fillId="7" borderId="2" xfId="0" applyFont="1" applyFill="1" applyBorder="1" applyAlignment="1">
      <alignment horizontal="left" wrapText="1"/>
    </xf>
    <xf numFmtId="0" fontId="3" fillId="7" borderId="6" xfId="0" applyFont="1" applyFill="1" applyBorder="1" applyAlignment="1">
      <alignment horizontal="left" wrapText="1"/>
    </xf>
    <xf numFmtId="0" fontId="3" fillId="7" borderId="14" xfId="0" applyFont="1" applyFill="1" applyBorder="1" applyAlignment="1">
      <alignment horizontal="left" wrapText="1"/>
    </xf>
    <xf numFmtId="0" fontId="11" fillId="7" borderId="11" xfId="0" applyFont="1" applyFill="1" applyBorder="1" applyAlignment="1"/>
    <xf numFmtId="0" fontId="11" fillId="7" borderId="12" xfId="0" applyFont="1" applyFill="1" applyBorder="1" applyAlignment="1"/>
    <xf numFmtId="0" fontId="11" fillId="7" borderId="1" xfId="0" applyFont="1" applyFill="1" applyBorder="1" applyAlignment="1"/>
    <xf numFmtId="0" fontId="11" fillId="7" borderId="3" xfId="0" applyFont="1" applyFill="1" applyBorder="1" applyAlignment="1"/>
    <xf numFmtId="165" fontId="11" fillId="0" borderId="2" xfId="0" applyNumberFormat="1" applyFont="1" applyBorder="1" applyAlignment="1">
      <alignment wrapText="1"/>
    </xf>
    <xf numFmtId="165" fontId="0" fillId="0" borderId="2" xfId="0" applyNumberFormat="1" applyBorder="1" applyAlignment="1">
      <alignment wrapText="1"/>
    </xf>
    <xf numFmtId="0" fontId="28" fillId="0" borderId="0" xfId="0" applyFont="1" applyAlignment="1"/>
    <xf numFmtId="0" fontId="10" fillId="0" borderId="0" xfId="0" applyFont="1" applyAlignment="1">
      <alignment vertical="center" wrapText="1"/>
    </xf>
    <xf numFmtId="2" fontId="0" fillId="0" borderId="0" xfId="0" applyNumberFormat="1" applyAlignment="1">
      <alignment horizontal="center"/>
    </xf>
    <xf numFmtId="0" fontId="0" fillId="0" borderId="2" xfId="0" applyBorder="1"/>
    <xf numFmtId="0" fontId="7" fillId="0" borderId="0" xfId="0" applyFont="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xf>
    <xf numFmtId="0" fontId="6" fillId="0" borderId="11" xfId="0" applyFont="1" applyFill="1" applyBorder="1" applyAlignment="1">
      <alignment horizontal="left" vertical="top"/>
    </xf>
    <xf numFmtId="165" fontId="4" fillId="0" borderId="12" xfId="0" applyNumberFormat="1" applyFont="1" applyFill="1" applyBorder="1" applyAlignment="1">
      <alignment horizontal="center"/>
    </xf>
    <xf numFmtId="0" fontId="6" fillId="0" borderId="0" xfId="0" applyFont="1" applyFill="1" applyAlignment="1">
      <alignment horizontal="center" vertical="center"/>
    </xf>
    <xf numFmtId="0" fontId="3" fillId="7" borderId="6" xfId="0" applyFont="1" applyFill="1" applyBorder="1" applyAlignment="1"/>
    <xf numFmtId="0" fontId="0" fillId="0" borderId="2" xfId="0" applyBorder="1" applyAlignment="1">
      <alignment horizontal="center"/>
    </xf>
    <xf numFmtId="0" fontId="11" fillId="0" borderId="2" xfId="0" applyFont="1" applyBorder="1" applyAlignment="1">
      <alignment horizontal="center"/>
    </xf>
    <xf numFmtId="0" fontId="0" fillId="0" borderId="2" xfId="0" applyBorder="1" applyAlignment="1">
      <alignment horizontal="center"/>
    </xf>
    <xf numFmtId="165" fontId="0" fillId="0" borderId="0" xfId="0" applyNumberFormat="1" applyFont="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horizontal="center"/>
    </xf>
    <xf numFmtId="166" fontId="0" fillId="0" borderId="0" xfId="0" applyNumberFormat="1"/>
    <xf numFmtId="9" fontId="0" fillId="0" borderId="6" xfId="0" applyNumberFormat="1" applyFill="1" applyBorder="1" applyAlignment="1">
      <alignment horizontal="center"/>
    </xf>
    <xf numFmtId="0" fontId="10" fillId="7" borderId="2" xfId="0" applyFont="1" applyFill="1" applyBorder="1" applyAlignment="1">
      <alignment horizontal="center" wrapText="1"/>
    </xf>
    <xf numFmtId="166" fontId="21" fillId="0" borderId="6" xfId="0" applyNumberFormat="1" applyFont="1" applyBorder="1" applyAlignment="1">
      <alignment horizontal="center"/>
    </xf>
    <xf numFmtId="166" fontId="21" fillId="0" borderId="2" xfId="0" applyNumberFormat="1" applyFont="1" applyBorder="1" applyAlignment="1">
      <alignment horizontal="center"/>
    </xf>
    <xf numFmtId="166" fontId="9" fillId="0" borderId="2" xfId="2" applyNumberFormat="1" applyFont="1" applyBorder="1" applyAlignment="1">
      <alignment horizontal="center"/>
    </xf>
    <xf numFmtId="166" fontId="0" fillId="0" borderId="2" xfId="0" applyNumberFormat="1" applyFont="1" applyFill="1" applyBorder="1" applyAlignment="1">
      <alignment horizontal="center"/>
    </xf>
    <xf numFmtId="166" fontId="9" fillId="0" borderId="2" xfId="2" applyNumberFormat="1" applyFont="1" applyFill="1" applyBorder="1" applyAlignment="1">
      <alignment horizontal="center"/>
    </xf>
    <xf numFmtId="166" fontId="0" fillId="0" borderId="2" xfId="2" applyNumberFormat="1" applyFont="1" applyBorder="1" applyAlignment="1">
      <alignment horizontal="center" wrapText="1"/>
    </xf>
    <xf numFmtId="166" fontId="0" fillId="0" borderId="0" xfId="0" applyNumberFormat="1" applyBorder="1" applyAlignment="1">
      <alignment horizontal="center"/>
    </xf>
    <xf numFmtId="166" fontId="0" fillId="0" borderId="0" xfId="0" applyNumberFormat="1" applyFont="1" applyBorder="1" applyAlignment="1">
      <alignment horizontal="center"/>
    </xf>
    <xf numFmtId="49" fontId="9" fillId="0" borderId="2" xfId="2" applyNumberFormat="1" applyFont="1" applyBorder="1" applyAlignment="1" applyProtection="1">
      <alignment horizontal="center"/>
      <protection locked="0"/>
    </xf>
    <xf numFmtId="0" fontId="11" fillId="0" borderId="2" xfId="0" applyFont="1" applyBorder="1" applyAlignment="1">
      <alignment horizontal="center"/>
    </xf>
    <xf numFmtId="3" fontId="11" fillId="0" borderId="2" xfId="0" applyNumberFormat="1" applyFont="1" applyBorder="1" applyAlignment="1">
      <alignment horizontal="center"/>
    </xf>
    <xf numFmtId="3" fontId="2" fillId="0" borderId="2" xfId="1" applyNumberFormat="1" applyFont="1" applyBorder="1" applyAlignment="1">
      <alignment horizontal="center"/>
    </xf>
    <xf numFmtId="3" fontId="3" fillId="3" borderId="9" xfId="1" applyNumberFormat="1" applyFont="1" applyFill="1" applyBorder="1" applyAlignment="1">
      <alignment horizontal="center"/>
    </xf>
    <xf numFmtId="166" fontId="3" fillId="3" borderId="9" xfId="1" applyNumberFormat="1" applyFont="1" applyFill="1" applyBorder="1" applyAlignment="1">
      <alignment horizontal="right"/>
    </xf>
    <xf numFmtId="3" fontId="3" fillId="0" borderId="9" xfId="1" applyNumberFormat="1" applyFont="1" applyBorder="1" applyAlignment="1">
      <alignment horizontal="center"/>
    </xf>
    <xf numFmtId="3" fontId="2" fillId="0" borderId="2" xfId="1" applyNumberFormat="1" applyFont="1" applyBorder="1" applyAlignment="1">
      <alignment horizontal="center" wrapText="1"/>
    </xf>
    <xf numFmtId="3" fontId="0" fillId="0" borderId="2" xfId="0" applyNumberFormat="1" applyBorder="1" applyAlignment="1">
      <alignment horizontal="center" wrapText="1"/>
    </xf>
    <xf numFmtId="37" fontId="2" fillId="0" borderId="2" xfId="1" applyNumberFormat="1" applyFont="1" applyBorder="1" applyAlignment="1">
      <alignment horizontal="center" wrapText="1"/>
    </xf>
    <xf numFmtId="37" fontId="0" fillId="0" borderId="2" xfId="0" applyNumberFormat="1" applyBorder="1" applyAlignment="1">
      <alignment horizontal="center" wrapText="1"/>
    </xf>
    <xf numFmtId="165" fontId="33" fillId="0" borderId="2" xfId="0" applyNumberFormat="1" applyFont="1" applyBorder="1" applyAlignment="1">
      <alignment horizontal="center"/>
    </xf>
    <xf numFmtId="165" fontId="33" fillId="0" borderId="2" xfId="0" applyNumberFormat="1" applyFont="1" applyFill="1" applyBorder="1" applyAlignment="1">
      <alignment horizontal="center"/>
    </xf>
    <xf numFmtId="2" fontId="33" fillId="0" borderId="8" xfId="0" applyNumberFormat="1" applyFont="1" applyBorder="1" applyAlignment="1">
      <alignment horizontal="center"/>
    </xf>
    <xf numFmtId="43" fontId="33" fillId="7" borderId="8" xfId="0" applyNumberFormat="1" applyFont="1" applyFill="1" applyBorder="1" applyAlignment="1"/>
    <xf numFmtId="43" fontId="33" fillId="7" borderId="8" xfId="0" applyNumberFormat="1" applyFont="1" applyFill="1" applyBorder="1" applyAlignment="1">
      <alignment horizontal="center" wrapText="1"/>
    </xf>
    <xf numFmtId="2" fontId="33" fillId="0" borderId="2" xfId="2" applyNumberFormat="1" applyFont="1" applyBorder="1" applyAlignment="1">
      <alignment horizontal="center"/>
    </xf>
    <xf numFmtId="165" fontId="33" fillId="0" borderId="2" xfId="2" applyNumberFormat="1" applyFont="1" applyBorder="1" applyAlignment="1">
      <alignment horizontal="center"/>
    </xf>
    <xf numFmtId="165" fontId="33" fillId="0" borderId="2" xfId="2" applyNumberFormat="1" applyFont="1" applyBorder="1" applyAlignment="1">
      <alignment horizontal="center" wrapText="1"/>
    </xf>
    <xf numFmtId="2" fontId="33" fillId="0" borderId="2" xfId="0" applyNumberFormat="1" applyFont="1" applyBorder="1" applyAlignment="1">
      <alignment horizontal="center"/>
    </xf>
    <xf numFmtId="0" fontId="6" fillId="0" borderId="2" xfId="0" applyFont="1" applyBorder="1" applyAlignment="1">
      <alignment horizontal="center"/>
    </xf>
    <xf numFmtId="0" fontId="6" fillId="7" borderId="11" xfId="0" applyFont="1" applyFill="1" applyBorder="1" applyAlignment="1">
      <alignment horizontal="center" wrapText="1"/>
    </xf>
    <xf numFmtId="0" fontId="6" fillId="7" borderId="12" xfId="0" applyFont="1" applyFill="1" applyBorder="1" applyAlignment="1">
      <alignment horizontal="center" wrapText="1"/>
    </xf>
    <xf numFmtId="0" fontId="6" fillId="7" borderId="13" xfId="0" applyFont="1" applyFill="1" applyBorder="1" applyAlignment="1">
      <alignment horizontal="center" wrapText="1"/>
    </xf>
    <xf numFmtId="0" fontId="6" fillId="7" borderId="1" xfId="0" applyFont="1" applyFill="1" applyBorder="1" applyAlignment="1">
      <alignment horizontal="center" wrapText="1"/>
    </xf>
    <xf numFmtId="0" fontId="6" fillId="7" borderId="3" xfId="0" applyFont="1" applyFill="1" applyBorder="1" applyAlignment="1">
      <alignment horizontal="center" wrapText="1"/>
    </xf>
    <xf numFmtId="0" fontId="6" fillId="7" borderId="10" xfId="0" applyFont="1" applyFill="1" applyBorder="1" applyAlignment="1">
      <alignment horizontal="center" wrapText="1"/>
    </xf>
    <xf numFmtId="0" fontId="6" fillId="7" borderId="6" xfId="0" applyFont="1" applyFill="1" applyBorder="1" applyAlignment="1">
      <alignment horizontal="left" vertical="top"/>
    </xf>
    <xf numFmtId="0" fontId="6" fillId="7" borderId="4" xfId="0" applyFont="1" applyFill="1" applyBorder="1" applyAlignment="1">
      <alignment horizontal="left" vertical="top"/>
    </xf>
    <xf numFmtId="0" fontId="6" fillId="7" borderId="5" xfId="0" applyFont="1" applyFill="1" applyBorder="1" applyAlignment="1">
      <alignment horizontal="left" vertical="top"/>
    </xf>
    <xf numFmtId="0" fontId="23" fillId="0" borderId="6" xfId="3" applyFont="1" applyBorder="1" applyAlignment="1" applyProtection="1">
      <alignment horizontal="center" vertical="center" wrapText="1"/>
    </xf>
    <xf numFmtId="0" fontId="23" fillId="0" borderId="4" xfId="3" applyFont="1" applyBorder="1" applyAlignment="1" applyProtection="1">
      <alignment horizontal="center" vertical="center" wrapText="1"/>
    </xf>
    <xf numFmtId="0" fontId="23" fillId="0" borderId="5" xfId="3" applyFont="1" applyBorder="1" applyAlignment="1" applyProtection="1">
      <alignment horizontal="center" vertical="center" wrapText="1"/>
    </xf>
    <xf numFmtId="5" fontId="6" fillId="0" borderId="2" xfId="0" applyNumberFormat="1" applyFont="1" applyBorder="1" applyAlignment="1">
      <alignment horizontal="center"/>
    </xf>
    <xf numFmtId="5" fontId="11" fillId="0" borderId="2" xfId="0" applyNumberFormat="1" applyFont="1" applyBorder="1" applyAlignment="1">
      <alignment horizontal="center"/>
    </xf>
    <xf numFmtId="0" fontId="6" fillId="0" borderId="6" xfId="0" applyFont="1" applyFill="1" applyBorder="1" applyAlignment="1">
      <alignment horizontal="center"/>
    </xf>
    <xf numFmtId="0" fontId="6" fillId="0" borderId="5" xfId="0" applyFont="1" applyFill="1" applyBorder="1" applyAlignment="1">
      <alignment horizontal="center"/>
    </xf>
    <xf numFmtId="0" fontId="7" fillId="7" borderId="11" xfId="0" applyFont="1" applyFill="1" applyBorder="1" applyAlignment="1">
      <alignment horizontal="left" vertical="top"/>
    </xf>
    <xf numFmtId="0" fontId="0" fillId="0" borderId="12" xfId="0" applyBorder="1"/>
    <xf numFmtId="0" fontId="0" fillId="0" borderId="13" xfId="0" applyBorder="1"/>
    <xf numFmtId="0" fontId="6" fillId="7" borderId="8" xfId="0" applyFont="1" applyFill="1" applyBorder="1" applyAlignment="1">
      <alignment horizontal="left" vertical="top" wrapText="1"/>
    </xf>
    <xf numFmtId="0" fontId="0" fillId="0" borderId="8" xfId="0" applyBorder="1"/>
    <xf numFmtId="5" fontId="6" fillId="0" borderId="15" xfId="0" applyNumberFormat="1" applyFont="1" applyBorder="1" applyAlignment="1">
      <alignment horizontal="center"/>
    </xf>
    <xf numFmtId="5" fontId="11" fillId="0" borderId="8" xfId="0" applyNumberFormat="1" applyFont="1" applyBorder="1" applyAlignment="1">
      <alignment horizontal="center"/>
    </xf>
    <xf numFmtId="0" fontId="6" fillId="4" borderId="6" xfId="0" applyFont="1" applyFill="1" applyBorder="1" applyAlignment="1">
      <alignment horizontal="left" wrapText="1"/>
    </xf>
    <xf numFmtId="0" fontId="6" fillId="4" borderId="4" xfId="0" applyFont="1" applyFill="1" applyBorder="1" applyAlignment="1">
      <alignment horizontal="left" wrapText="1"/>
    </xf>
    <xf numFmtId="0" fontId="6" fillId="4" borderId="5" xfId="0" applyFont="1" applyFill="1" applyBorder="1" applyAlignment="1">
      <alignment horizontal="left" wrapText="1"/>
    </xf>
    <xf numFmtId="5" fontId="6" fillId="0" borderId="11" xfId="0" applyNumberFormat="1" applyFont="1" applyBorder="1" applyAlignment="1">
      <alignment horizontal="center"/>
    </xf>
    <xf numFmtId="5" fontId="6" fillId="0" borderId="13" xfId="0" applyNumberFormat="1" applyFont="1" applyBorder="1" applyAlignment="1">
      <alignment horizontal="center"/>
    </xf>
    <xf numFmtId="5" fontId="6" fillId="0" borderId="1" xfId="0" applyNumberFormat="1" applyFont="1" applyBorder="1" applyAlignment="1">
      <alignment horizontal="center"/>
    </xf>
    <xf numFmtId="5" fontId="6" fillId="0" borderId="10" xfId="0" applyNumberFormat="1" applyFont="1" applyBorder="1" applyAlignment="1">
      <alignment horizontal="center"/>
    </xf>
    <xf numFmtId="14" fontId="11" fillId="0" borderId="6" xfId="0" applyNumberFormat="1"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166" fontId="11" fillId="0" borderId="6" xfId="0" applyNumberFormat="1" applyFont="1" applyBorder="1" applyAlignment="1">
      <alignment horizontal="center"/>
    </xf>
    <xf numFmtId="166" fontId="11" fillId="0" borderId="5" xfId="0" applyNumberFormat="1" applyFont="1" applyBorder="1" applyAlignment="1">
      <alignment horizontal="center"/>
    </xf>
    <xf numFmtId="0" fontId="6" fillId="7" borderId="6" xfId="0" applyFont="1" applyFill="1" applyBorder="1" applyAlignment="1">
      <alignment horizontal="left" wrapText="1"/>
    </xf>
    <xf numFmtId="0" fontId="6" fillId="7" borderId="4" xfId="0" applyFont="1" applyFill="1" applyBorder="1" applyAlignment="1">
      <alignment horizontal="left"/>
    </xf>
    <xf numFmtId="0" fontId="6" fillId="7" borderId="5" xfId="0" applyFont="1" applyFill="1" applyBorder="1" applyAlignment="1">
      <alignment horizontal="left"/>
    </xf>
    <xf numFmtId="0" fontId="6" fillId="7" borderId="6" xfId="0" applyFont="1" applyFill="1" applyBorder="1" applyAlignment="1">
      <alignment horizontal="center" wrapText="1"/>
    </xf>
    <xf numFmtId="0" fontId="11" fillId="7" borderId="5" xfId="0" applyFont="1" applyFill="1" applyBorder="1" applyAlignment="1">
      <alignment horizontal="center" wrapText="1"/>
    </xf>
    <xf numFmtId="0" fontId="6" fillId="7" borderId="2" xfId="0" applyFont="1" applyFill="1" applyBorder="1" applyAlignment="1">
      <alignment horizontal="left" vertical="top" wrapText="1"/>
    </xf>
    <xf numFmtId="0" fontId="6" fillId="7" borderId="2" xfId="0" applyFont="1" applyFill="1" applyBorder="1" applyAlignment="1">
      <alignment horizontal="left" vertical="top"/>
    </xf>
    <xf numFmtId="0" fontId="14" fillId="7" borderId="2" xfId="0" applyFont="1" applyFill="1" applyBorder="1" applyAlignment="1">
      <alignment horizontal="left"/>
    </xf>
    <xf numFmtId="0" fontId="3" fillId="7" borderId="15" xfId="0" applyFont="1" applyFill="1" applyBorder="1" applyAlignment="1">
      <alignment horizontal="center" vertical="center"/>
    </xf>
    <xf numFmtId="0" fontId="3" fillId="7" borderId="8" xfId="0" applyFont="1" applyFill="1" applyBorder="1" applyAlignment="1">
      <alignment horizontal="center" vertical="center"/>
    </xf>
    <xf numFmtId="0" fontId="6" fillId="7" borderId="6" xfId="0" applyFont="1" applyFill="1" applyBorder="1" applyAlignment="1">
      <alignment horizontal="center"/>
    </xf>
    <xf numFmtId="0" fontId="6" fillId="7" borderId="5" xfId="0" applyFont="1" applyFill="1" applyBorder="1" applyAlignment="1">
      <alignment horizontal="center"/>
    </xf>
    <xf numFmtId="0" fontId="6" fillId="0" borderId="2" xfId="0" applyFont="1" applyFill="1" applyBorder="1" applyAlignment="1">
      <alignment horizontal="left" vertical="top"/>
    </xf>
    <xf numFmtId="0" fontId="6" fillId="4" borderId="8" xfId="0" applyFont="1" applyFill="1" applyBorder="1" applyAlignment="1">
      <alignment horizontal="center"/>
    </xf>
    <xf numFmtId="5" fontId="6" fillId="0" borderId="2" xfId="0" applyNumberFormat="1" applyFont="1" applyFill="1" applyBorder="1" applyAlignment="1">
      <alignment horizontal="center"/>
    </xf>
    <xf numFmtId="5" fontId="11" fillId="0" borderId="2" xfId="0" applyNumberFormat="1" applyFont="1" applyFill="1" applyBorder="1" applyAlignment="1">
      <alignment horizontal="center"/>
    </xf>
    <xf numFmtId="5" fontId="11" fillId="0" borderId="10" xfId="0" applyNumberFormat="1" applyFont="1" applyBorder="1" applyAlignment="1">
      <alignment horizontal="center"/>
    </xf>
    <xf numFmtId="0" fontId="16" fillId="7" borderId="2" xfId="0" applyFont="1" applyFill="1" applyBorder="1" applyAlignment="1">
      <alignment horizontal="center" wrapText="1"/>
    </xf>
    <xf numFmtId="0" fontId="6" fillId="0" borderId="7" xfId="0" applyFont="1" applyBorder="1" applyAlignment="1">
      <alignment horizontal="center" vertical="center"/>
    </xf>
    <xf numFmtId="0" fontId="6" fillId="7" borderId="6"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7" borderId="15"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11" fillId="7" borderId="4" xfId="0" applyFont="1" applyFill="1" applyBorder="1" applyAlignment="1">
      <alignment horizontal="left"/>
    </xf>
    <xf numFmtId="0" fontId="11" fillId="7" borderId="5" xfId="0" applyFont="1" applyFill="1" applyBorder="1" applyAlignment="1">
      <alignment horizontal="left"/>
    </xf>
    <xf numFmtId="0" fontId="6" fillId="7" borderId="15" xfId="0" applyFont="1" applyFill="1" applyBorder="1" applyAlignment="1">
      <alignment horizontal="left" wrapText="1"/>
    </xf>
    <xf numFmtId="0" fontId="6" fillId="7" borderId="8" xfId="0" applyFont="1" applyFill="1" applyBorder="1" applyAlignment="1">
      <alignment horizontal="left" wrapText="1"/>
    </xf>
    <xf numFmtId="0" fontId="6" fillId="7" borderId="4" xfId="0" applyFont="1" applyFill="1" applyBorder="1" applyAlignment="1">
      <alignment horizontal="left" wrapText="1"/>
    </xf>
    <xf numFmtId="0" fontId="6" fillId="7" borderId="5" xfId="0" applyFont="1" applyFill="1" applyBorder="1" applyAlignment="1">
      <alignment horizontal="left" wrapText="1"/>
    </xf>
    <xf numFmtId="0" fontId="6" fillId="7" borderId="4" xfId="0" applyFont="1" applyFill="1" applyBorder="1" applyAlignment="1">
      <alignment horizontal="center" wrapText="1"/>
    </xf>
    <xf numFmtId="0" fontId="6" fillId="7" borderId="5" xfId="0" applyFont="1" applyFill="1" applyBorder="1" applyAlignment="1">
      <alignment horizontal="center" wrapText="1"/>
    </xf>
    <xf numFmtId="0" fontId="6" fillId="7" borderId="15"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6" fillId="7" borderId="8" xfId="0" applyFont="1" applyFill="1" applyBorder="1" applyAlignment="1">
      <alignment horizontal="left" vertical="center" wrapText="1"/>
    </xf>
    <xf numFmtId="6" fontId="11" fillId="0" borderId="6" xfId="0" applyNumberFormat="1" applyFont="1" applyBorder="1" applyAlignment="1">
      <alignment horizontal="left" vertical="top" wrapText="1"/>
    </xf>
    <xf numFmtId="0" fontId="6" fillId="7" borderId="6" xfId="0" applyFont="1" applyFill="1" applyBorder="1" applyAlignment="1">
      <alignment horizontal="right"/>
    </xf>
    <xf numFmtId="0" fontId="6" fillId="7" borderId="4" xfId="0" applyFont="1" applyFill="1" applyBorder="1" applyAlignment="1">
      <alignment horizontal="right"/>
    </xf>
    <xf numFmtId="0" fontId="10" fillId="7" borderId="5" xfId="0" applyFont="1" applyFill="1" applyBorder="1" applyAlignment="1">
      <alignment horizontal="right"/>
    </xf>
    <xf numFmtId="0" fontId="23" fillId="0" borderId="6" xfId="3" applyFont="1" applyBorder="1" applyAlignment="1" applyProtection="1">
      <alignment horizontal="center" wrapText="1"/>
    </xf>
    <xf numFmtId="0" fontId="23" fillId="0" borderId="4" xfId="3" applyFont="1" applyBorder="1" applyAlignment="1" applyProtection="1">
      <alignment horizontal="center" wrapText="1"/>
    </xf>
    <xf numFmtId="0" fontId="23" fillId="0" borderId="5" xfId="3" applyFont="1" applyBorder="1" applyAlignment="1" applyProtection="1">
      <alignment horizontal="center" wrapText="1"/>
    </xf>
    <xf numFmtId="0" fontId="14" fillId="7" borderId="6" xfId="0" applyFont="1" applyFill="1" applyBorder="1" applyAlignment="1">
      <alignment wrapText="1"/>
    </xf>
    <xf numFmtId="0" fontId="14" fillId="7" borderId="4" xfId="0" applyFont="1" applyFill="1" applyBorder="1" applyAlignment="1">
      <alignment wrapText="1"/>
    </xf>
    <xf numFmtId="0" fontId="14" fillId="7" borderId="5" xfId="0" applyFont="1" applyFill="1" applyBorder="1" applyAlignment="1">
      <alignment wrapText="1"/>
    </xf>
    <xf numFmtId="164" fontId="6" fillId="7" borderId="6" xfId="0" applyNumberFormat="1" applyFont="1" applyFill="1" applyBorder="1" applyAlignment="1">
      <alignment horizontal="center"/>
    </xf>
    <xf numFmtId="164" fontId="6" fillId="7" borderId="4" xfId="0" applyNumberFormat="1" applyFont="1" applyFill="1" applyBorder="1" applyAlignment="1">
      <alignment horizontal="center"/>
    </xf>
    <xf numFmtId="164" fontId="6" fillId="7" borderId="5" xfId="0" applyNumberFormat="1" applyFont="1" applyFill="1" applyBorder="1" applyAlignment="1">
      <alignment horizontal="center"/>
    </xf>
    <xf numFmtId="0" fontId="11" fillId="0" borderId="6"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6" fillId="7" borderId="6"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3" fillId="7" borderId="5" xfId="0" applyFont="1" applyFill="1" applyBorder="1" applyAlignment="1">
      <alignment horizontal="right"/>
    </xf>
    <xf numFmtId="0" fontId="11" fillId="0" borderId="6" xfId="0" applyFont="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11" fillId="0" borderId="6" xfId="0" applyFont="1" applyBorder="1" applyAlignment="1">
      <alignment horizontal="left" vertical="top" wrapText="1"/>
    </xf>
    <xf numFmtId="0" fontId="11" fillId="0" borderId="2" xfId="0" applyFont="1" applyBorder="1" applyAlignment="1">
      <alignment vertical="top" wrapText="1"/>
    </xf>
    <xf numFmtId="0" fontId="6" fillId="9" borderId="2" xfId="0" applyFont="1" applyFill="1" applyBorder="1" applyAlignment="1">
      <alignment horizontal="center" vertical="center"/>
    </xf>
    <xf numFmtId="0" fontId="20" fillId="0" borderId="2" xfId="0" applyFont="1" applyBorder="1" applyAlignment="1">
      <alignment horizontal="left" vertical="top" wrapText="1"/>
    </xf>
    <xf numFmtId="0" fontId="11" fillId="0" borderId="6" xfId="0" applyFont="1" applyBorder="1" applyAlignment="1">
      <alignment horizontal="center"/>
    </xf>
    <xf numFmtId="0" fontId="11" fillId="0" borderId="5" xfId="0" applyFont="1" applyBorder="1" applyAlignment="1">
      <alignment horizontal="center"/>
    </xf>
    <xf numFmtId="14" fontId="11" fillId="0" borderId="6" xfId="0" applyNumberFormat="1" applyFont="1" applyBorder="1" applyAlignment="1">
      <alignment horizontal="left" wrapText="1"/>
    </xf>
    <xf numFmtId="0" fontId="11" fillId="0" borderId="4" xfId="0" applyFont="1" applyBorder="1" applyAlignment="1">
      <alignment horizontal="left" wrapText="1"/>
    </xf>
    <xf numFmtId="0" fontId="11" fillId="0" borderId="5" xfId="0" applyFont="1" applyBorder="1" applyAlignment="1">
      <alignment horizontal="left" wrapText="1"/>
    </xf>
    <xf numFmtId="0" fontId="3" fillId="7" borderId="6" xfId="0" applyFont="1" applyFill="1" applyBorder="1" applyAlignment="1">
      <alignment horizontal="left" vertical="top" wrapText="1"/>
    </xf>
    <xf numFmtId="0" fontId="11" fillId="0" borderId="2" xfId="0" applyFont="1" applyBorder="1" applyAlignment="1">
      <alignment horizontal="left" vertical="top" wrapText="1"/>
    </xf>
    <xf numFmtId="0" fontId="3" fillId="7" borderId="6" xfId="0" applyFont="1"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165" fontId="11" fillId="0" borderId="6" xfId="0" applyNumberFormat="1" applyFont="1" applyBorder="1" applyAlignment="1">
      <alignment horizontal="center"/>
    </xf>
    <xf numFmtId="165" fontId="11" fillId="0" borderId="5" xfId="0" applyNumberFormat="1" applyFont="1" applyBorder="1" applyAlignment="1">
      <alignment horizontal="center"/>
    </xf>
    <xf numFmtId="0" fontId="14" fillId="7" borderId="6" xfId="0" applyFont="1" applyFill="1" applyBorder="1" applyAlignment="1">
      <alignment horizontal="left" vertical="top"/>
    </xf>
    <xf numFmtId="0" fontId="14" fillId="7" borderId="4" xfId="0" applyFont="1" applyFill="1" applyBorder="1" applyAlignment="1">
      <alignment horizontal="left" vertical="top"/>
    </xf>
    <xf numFmtId="0" fontId="14" fillId="7" borderId="5" xfId="0" applyFont="1" applyFill="1" applyBorder="1" applyAlignment="1">
      <alignment horizontal="left" vertical="top"/>
    </xf>
    <xf numFmtId="0" fontId="11" fillId="7" borderId="6" xfId="0" applyFont="1" applyFill="1" applyBorder="1" applyAlignment="1">
      <alignment horizontal="center"/>
    </xf>
    <xf numFmtId="0" fontId="6" fillId="7" borderId="6" xfId="0" applyFont="1" applyFill="1" applyBorder="1" applyAlignment="1" applyProtection="1">
      <alignment horizontal="left" vertical="top"/>
      <protection locked="0"/>
    </xf>
    <xf numFmtId="0" fontId="6" fillId="7" borderId="4" xfId="0" applyFont="1" applyFill="1" applyBorder="1" applyAlignment="1" applyProtection="1">
      <alignment horizontal="left" vertical="top"/>
      <protection locked="0"/>
    </xf>
    <xf numFmtId="0" fontId="6" fillId="7" borderId="5" xfId="0" applyFont="1" applyFill="1" applyBorder="1" applyAlignment="1" applyProtection="1">
      <alignment horizontal="left" vertical="top"/>
      <protection locked="0"/>
    </xf>
    <xf numFmtId="0" fontId="11" fillId="0" borderId="2" xfId="0" applyFont="1" applyBorder="1" applyAlignment="1">
      <alignment horizontal="center"/>
    </xf>
    <xf numFmtId="0" fontId="11" fillId="0" borderId="4" xfId="0" applyFont="1" applyBorder="1" applyAlignment="1">
      <alignment horizontal="center"/>
    </xf>
    <xf numFmtId="0" fontId="7" fillId="0" borderId="0" xfId="0" applyFont="1" applyAlignment="1">
      <alignment horizontal="center"/>
    </xf>
    <xf numFmtId="0" fontId="7" fillId="7" borderId="1" xfId="0" applyFont="1" applyFill="1" applyBorder="1" applyAlignment="1">
      <alignment horizontal="center"/>
    </xf>
    <xf numFmtId="0" fontId="7" fillId="7" borderId="3" xfId="0" applyFont="1" applyFill="1" applyBorder="1" applyAlignment="1">
      <alignment horizontal="center"/>
    </xf>
    <xf numFmtId="0" fontId="7" fillId="7" borderId="10" xfId="0" applyFont="1" applyFill="1" applyBorder="1" applyAlignment="1">
      <alignment horizontal="center"/>
    </xf>
    <xf numFmtId="0" fontId="7" fillId="7" borderId="6" xfId="0" applyFont="1" applyFill="1" applyBorder="1" applyAlignment="1">
      <alignment horizontal="center"/>
    </xf>
    <xf numFmtId="0" fontId="7" fillId="7" borderId="4" xfId="0" applyFont="1" applyFill="1" applyBorder="1" applyAlignment="1">
      <alignment horizontal="center"/>
    </xf>
    <xf numFmtId="0" fontId="7" fillId="7" borderId="5" xfId="0" applyFont="1" applyFill="1" applyBorder="1" applyAlignment="1">
      <alignment horizontal="center"/>
    </xf>
    <xf numFmtId="14" fontId="11" fillId="0" borderId="6" xfId="0" applyNumberFormat="1" applyFont="1" applyBorder="1" applyAlignment="1">
      <alignment horizontal="left" vertical="top"/>
    </xf>
    <xf numFmtId="14" fontId="11" fillId="0" borderId="4" xfId="0" applyNumberFormat="1" applyFont="1" applyBorder="1" applyAlignment="1">
      <alignment horizontal="left" vertical="top"/>
    </xf>
    <xf numFmtId="14" fontId="11" fillId="0" borderId="5" xfId="0" applyNumberFormat="1" applyFont="1" applyBorder="1" applyAlignment="1">
      <alignment horizontal="left" vertical="top"/>
    </xf>
    <xf numFmtId="0" fontId="3" fillId="7" borderId="2" xfId="0" applyFont="1" applyFill="1" applyBorder="1" applyAlignment="1">
      <alignment vertical="top"/>
    </xf>
    <xf numFmtId="0" fontId="10" fillId="7" borderId="2" xfId="0" applyFont="1" applyFill="1" applyBorder="1" applyAlignment="1">
      <alignment vertical="top"/>
    </xf>
    <xf numFmtId="165" fontId="9" fillId="0" borderId="6" xfId="2" applyNumberFormat="1" applyFont="1" applyBorder="1" applyAlignment="1">
      <alignment horizontal="center"/>
    </xf>
    <xf numFmtId="165" fontId="9" fillId="0" borderId="4" xfId="2" applyNumberFormat="1" applyFont="1" applyBorder="1" applyAlignment="1">
      <alignment horizontal="center"/>
    </xf>
    <xf numFmtId="165" fontId="9" fillId="0" borderId="5" xfId="2" applyNumberFormat="1" applyFont="1" applyBorder="1" applyAlignment="1">
      <alignment horizontal="center"/>
    </xf>
    <xf numFmtId="165" fontId="0" fillId="0" borderId="6" xfId="0" applyNumberFormat="1" applyBorder="1" applyAlignment="1">
      <alignment horizontal="center"/>
    </xf>
    <xf numFmtId="165" fontId="0" fillId="0" borderId="4" xfId="0" applyNumberFormat="1" applyBorder="1" applyAlignment="1">
      <alignment horizontal="center"/>
    </xf>
    <xf numFmtId="165" fontId="0" fillId="0" borderId="5" xfId="0" applyNumberFormat="1" applyBorder="1" applyAlignment="1">
      <alignment horizontal="center"/>
    </xf>
    <xf numFmtId="0" fontId="7" fillId="7" borderId="2" xfId="0" applyFont="1" applyFill="1" applyBorder="1" applyAlignment="1">
      <alignment horizontal="center"/>
    </xf>
    <xf numFmtId="0" fontId="7" fillId="7" borderId="2" xfId="0" applyFont="1" applyFill="1" applyBorder="1" applyAlignment="1">
      <alignment horizontal="left"/>
    </xf>
    <xf numFmtId="0" fontId="0" fillId="7" borderId="2" xfId="0" applyFill="1" applyBorder="1" applyAlignment="1">
      <alignment horizontal="center"/>
    </xf>
    <xf numFmtId="0" fontId="3" fillId="7" borderId="6" xfId="0" applyFont="1" applyFill="1" applyBorder="1" applyAlignment="1"/>
    <xf numFmtId="0" fontId="3" fillId="7" borderId="5" xfId="0" applyFont="1" applyFill="1" applyBorder="1" applyAlignment="1"/>
    <xf numFmtId="0" fontId="3" fillId="7" borderId="6" xfId="0" applyFont="1" applyFill="1" applyBorder="1" applyAlignment="1">
      <alignment wrapText="1"/>
    </xf>
    <xf numFmtId="0" fontId="3" fillId="7" borderId="5" xfId="0" applyFont="1" applyFill="1" applyBorder="1" applyAlignment="1">
      <alignment wrapText="1"/>
    </xf>
    <xf numFmtId="0" fontId="10" fillId="0" borderId="0" xfId="0" applyFont="1" applyAlignment="1">
      <alignment horizontal="center" wrapText="1"/>
    </xf>
    <xf numFmtId="0" fontId="28" fillId="0" borderId="0" xfId="0" applyFont="1" applyAlignment="1">
      <alignment horizontal="center"/>
    </xf>
    <xf numFmtId="0" fontId="10" fillId="0" borderId="0" xfId="0" applyFont="1" applyAlignment="1">
      <alignment horizontal="center" vertical="center" wrapText="1"/>
    </xf>
    <xf numFmtId="0" fontId="1" fillId="7" borderId="6"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0" fillId="7" borderId="6" xfId="0" applyFill="1" applyBorder="1" applyAlignment="1">
      <alignment horizontal="center"/>
    </xf>
    <xf numFmtId="0" fontId="15" fillId="7" borderId="2" xfId="0" applyFont="1" applyFill="1" applyBorder="1" applyAlignment="1">
      <alignment horizontal="center"/>
    </xf>
    <xf numFmtId="0" fontId="1" fillId="7" borderId="1" xfId="0" applyFont="1" applyFill="1" applyBorder="1" applyAlignment="1"/>
    <xf numFmtId="0" fontId="1" fillId="7" borderId="3" xfId="0" applyFont="1" applyFill="1" applyBorder="1" applyAlignment="1"/>
    <xf numFmtId="0" fontId="1" fillId="7" borderId="10" xfId="0" applyFont="1" applyFill="1" applyBorder="1" applyAlignment="1"/>
    <xf numFmtId="0" fontId="0" fillId="7" borderId="2" xfId="0" applyFill="1" applyBorder="1" applyAlignment="1">
      <alignment horizontal="left"/>
    </xf>
    <xf numFmtId="0" fontId="1" fillId="2" borderId="2" xfId="0" applyFont="1" applyFill="1" applyBorder="1" applyAlignment="1">
      <alignment vertical="top" wrapText="1"/>
    </xf>
    <xf numFmtId="0" fontId="1" fillId="7" borderId="6" xfId="0" applyFont="1" applyFill="1" applyBorder="1" applyAlignment="1">
      <alignment horizontal="center" wrapText="1"/>
    </xf>
    <xf numFmtId="0" fontId="1" fillId="7" borderId="5" xfId="0" applyFont="1" applyFill="1" applyBorder="1" applyAlignment="1">
      <alignment horizontal="center" wrapText="1"/>
    </xf>
    <xf numFmtId="0" fontId="5" fillId="7" borderId="2" xfId="0" applyFont="1" applyFill="1" applyBorder="1" applyAlignment="1">
      <alignment horizontal="center" wrapText="1"/>
    </xf>
    <xf numFmtId="0" fontId="1" fillId="7" borderId="6"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7" borderId="6" xfId="0" applyFont="1" applyFill="1" applyBorder="1" applyAlignment="1">
      <alignment horizontal="left"/>
    </xf>
    <xf numFmtId="0" fontId="1" fillId="7" borderId="5" xfId="0" applyFont="1" applyFill="1" applyBorder="1" applyAlignment="1">
      <alignment horizontal="left"/>
    </xf>
    <xf numFmtId="0" fontId="0" fillId="7" borderId="6" xfId="0" applyFill="1" applyBorder="1" applyAlignment="1">
      <alignment horizontal="left"/>
    </xf>
    <xf numFmtId="0" fontId="0" fillId="7" borderId="5" xfId="0" applyFill="1" applyBorder="1" applyAlignment="1">
      <alignment horizontal="left"/>
    </xf>
    <xf numFmtId="2" fontId="0" fillId="7" borderId="8" xfId="0" applyNumberFormat="1" applyFill="1" applyBorder="1" applyAlignment="1">
      <alignment horizontal="center"/>
    </xf>
    <xf numFmtId="0" fontId="1" fillId="7" borderId="2" xfId="0" applyFont="1" applyFill="1" applyBorder="1" applyAlignment="1">
      <alignment vertical="top" wrapText="1"/>
    </xf>
    <xf numFmtId="0" fontId="1" fillId="7" borderId="2" xfId="0" applyFont="1" applyFill="1" applyBorder="1" applyAlignment="1">
      <alignment horizontal="left"/>
    </xf>
    <xf numFmtId="0" fontId="1" fillId="7" borderId="6" xfId="0" applyFont="1" applyFill="1" applyBorder="1" applyAlignment="1">
      <alignment horizontal="left" vertical="top"/>
    </xf>
    <xf numFmtId="0" fontId="1" fillId="7" borderId="4" xfId="0" applyFont="1" applyFill="1" applyBorder="1" applyAlignment="1">
      <alignment horizontal="left" vertical="top"/>
    </xf>
    <xf numFmtId="0" fontId="1" fillId="7" borderId="5" xfId="0" applyFont="1" applyFill="1" applyBorder="1" applyAlignment="1">
      <alignment horizontal="left" vertical="top"/>
    </xf>
    <xf numFmtId="0" fontId="1" fillId="7" borderId="6" xfId="0" applyFont="1" applyFill="1" applyBorder="1" applyAlignment="1"/>
    <xf numFmtId="0" fontId="1" fillId="7" borderId="4" xfId="0" applyFont="1" applyFill="1" applyBorder="1" applyAlignment="1"/>
    <xf numFmtId="0" fontId="1" fillId="7" borderId="5" xfId="0" applyFont="1" applyFill="1" applyBorder="1" applyAlignment="1"/>
    <xf numFmtId="2" fontId="9" fillId="7" borderId="8" xfId="2" applyNumberFormat="1" applyFont="1" applyFill="1" applyBorder="1" applyAlignment="1">
      <alignment horizontal="center"/>
    </xf>
    <xf numFmtId="166" fontId="0" fillId="0" borderId="2" xfId="0" applyNumberFormat="1" applyFont="1" applyBorder="1" applyAlignment="1">
      <alignment horizontal="center"/>
    </xf>
    <xf numFmtId="0" fontId="1" fillId="7" borderId="6" xfId="0" applyFont="1" applyFill="1" applyBorder="1" applyAlignment="1">
      <alignment wrapText="1"/>
    </xf>
    <xf numFmtId="0" fontId="1" fillId="7" borderId="5" xfId="0" applyFont="1" applyFill="1" applyBorder="1" applyAlignment="1">
      <alignment wrapText="1"/>
    </xf>
    <xf numFmtId="0" fontId="1" fillId="7" borderId="8" xfId="0" applyFont="1" applyFill="1" applyBorder="1" applyAlignment="1">
      <alignment horizontal="center" wrapText="1"/>
    </xf>
    <xf numFmtId="0" fontId="1" fillId="7" borderId="4" xfId="0" applyFont="1" applyFill="1" applyBorder="1" applyAlignment="1">
      <alignment wrapText="1"/>
    </xf>
    <xf numFmtId="0" fontId="17" fillId="7" borderId="2" xfId="0" applyFont="1" applyFill="1" applyBorder="1" applyAlignment="1">
      <alignment horizontal="center"/>
    </xf>
    <xf numFmtId="0" fontId="3" fillId="7" borderId="4" xfId="0" applyFont="1" applyFill="1" applyBorder="1" applyAlignment="1"/>
    <xf numFmtId="0" fontId="1" fillId="7" borderId="6" xfId="0" applyFont="1" applyFill="1" applyBorder="1" applyAlignment="1">
      <alignment horizontal="right" vertical="top"/>
    </xf>
    <xf numFmtId="0" fontId="1" fillId="7" borderId="4" xfId="0" applyFont="1" applyFill="1" applyBorder="1" applyAlignment="1">
      <alignment horizontal="right" vertical="top"/>
    </xf>
    <xf numFmtId="0" fontId="1" fillId="7" borderId="5" xfId="0" applyFont="1" applyFill="1" applyBorder="1" applyAlignment="1">
      <alignment horizontal="right" vertical="top"/>
    </xf>
    <xf numFmtId="0" fontId="0" fillId="0" borderId="2" xfId="0" applyBorder="1" applyAlignment="1">
      <alignment wrapText="1"/>
    </xf>
    <xf numFmtId="0" fontId="1" fillId="7" borderId="1" xfId="0" applyFont="1" applyFill="1" applyBorder="1" applyAlignment="1">
      <alignment horizontal="right"/>
    </xf>
    <xf numFmtId="0" fontId="1" fillId="7" borderId="3" xfId="0" applyFont="1" applyFill="1" applyBorder="1" applyAlignment="1">
      <alignment horizontal="right"/>
    </xf>
    <xf numFmtId="0" fontId="1" fillId="7" borderId="10" xfId="0" applyFont="1" applyFill="1" applyBorder="1" applyAlignment="1">
      <alignment horizontal="right"/>
    </xf>
    <xf numFmtId="0" fontId="1" fillId="7" borderId="6" xfId="0" applyFont="1" applyFill="1" applyBorder="1" applyAlignment="1">
      <alignment horizontal="right"/>
    </xf>
    <xf numFmtId="0" fontId="1" fillId="7" borderId="4" xfId="0" applyFont="1" applyFill="1" applyBorder="1" applyAlignment="1">
      <alignment horizontal="right"/>
    </xf>
    <xf numFmtId="0" fontId="0" fillId="7" borderId="5" xfId="0" applyFont="1" applyFill="1" applyBorder="1" applyAlignment="1">
      <alignment horizontal="right"/>
    </xf>
    <xf numFmtId="0" fontId="0" fillId="0" borderId="2" xfId="0" applyBorder="1"/>
    <xf numFmtId="14" fontId="0" fillId="0" borderId="2" xfId="0" applyNumberFormat="1" applyBorder="1"/>
    <xf numFmtId="164" fontId="3" fillId="7" borderId="2" xfId="0" applyNumberFormat="1" applyFont="1" applyFill="1" applyBorder="1" applyAlignment="1"/>
    <xf numFmtId="0" fontId="1" fillId="7" borderId="15"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5" xfId="0" applyFont="1" applyFill="1" applyBorder="1" applyAlignment="1">
      <alignment horizontal="center" vertical="center"/>
    </xf>
    <xf numFmtId="0" fontId="1" fillId="7" borderId="8" xfId="0" applyFont="1" applyFill="1" applyBorder="1" applyAlignment="1">
      <alignment horizontal="center" vertical="center"/>
    </xf>
    <xf numFmtId="0" fontId="0" fillId="7" borderId="15" xfId="0" applyFill="1" applyBorder="1" applyAlignment="1">
      <alignment horizontal="center" wrapText="1"/>
    </xf>
    <xf numFmtId="0" fontId="0" fillId="7" borderId="8" xfId="0" applyFill="1" applyBorder="1" applyAlignment="1">
      <alignment horizontal="center" wrapText="1"/>
    </xf>
    <xf numFmtId="0" fontId="3" fillId="7" borderId="4" xfId="0" applyFont="1" applyFill="1" applyBorder="1" applyAlignment="1">
      <alignment horizontal="center"/>
    </xf>
    <xf numFmtId="0" fontId="3" fillId="7" borderId="5" xfId="0" applyFont="1" applyFill="1" applyBorder="1" applyAlignment="1">
      <alignment horizontal="center"/>
    </xf>
    <xf numFmtId="0" fontId="0" fillId="7" borderId="2" xfId="0" applyFill="1" applyBorder="1" applyAlignment="1">
      <alignment horizontal="right" vertical="top" wrapText="1"/>
    </xf>
    <xf numFmtId="0" fontId="0" fillId="0" borderId="2" xfId="0" applyFill="1" applyBorder="1" applyAlignment="1">
      <alignment vertical="top" wrapText="1"/>
    </xf>
    <xf numFmtId="0" fontId="1" fillId="7" borderId="11" xfId="0" applyFont="1" applyFill="1" applyBorder="1" applyAlignment="1">
      <alignment horizontal="right" vertical="top" wrapText="1"/>
    </xf>
    <xf numFmtId="0" fontId="1" fillId="7" borderId="12" xfId="0" applyFont="1" applyFill="1" applyBorder="1" applyAlignment="1">
      <alignment horizontal="right" vertical="top"/>
    </xf>
    <xf numFmtId="0" fontId="1" fillId="7" borderId="13" xfId="0" applyFont="1" applyFill="1" applyBorder="1" applyAlignment="1">
      <alignment horizontal="right" vertical="top"/>
    </xf>
    <xf numFmtId="0" fontId="1" fillId="7" borderId="14" xfId="0" applyFont="1" applyFill="1" applyBorder="1" applyAlignment="1">
      <alignment horizontal="right" vertical="top"/>
    </xf>
    <xf numFmtId="0" fontId="1" fillId="7" borderId="0" xfId="0" applyFont="1" applyFill="1" applyBorder="1" applyAlignment="1">
      <alignment horizontal="right" vertical="top"/>
    </xf>
    <xf numFmtId="0" fontId="1" fillId="7" borderId="7" xfId="0" applyFont="1" applyFill="1" applyBorder="1" applyAlignment="1">
      <alignment horizontal="right" vertical="top"/>
    </xf>
    <xf numFmtId="0" fontId="1" fillId="7" borderId="1" xfId="0" applyFont="1" applyFill="1" applyBorder="1" applyAlignment="1">
      <alignment horizontal="right" vertical="top"/>
    </xf>
    <xf numFmtId="0" fontId="1" fillId="7" borderId="3" xfId="0" applyFont="1" applyFill="1" applyBorder="1" applyAlignment="1">
      <alignment horizontal="right" vertical="top"/>
    </xf>
    <xf numFmtId="0" fontId="1" fillId="7" borderId="10" xfId="0" applyFont="1" applyFill="1" applyBorder="1" applyAlignment="1">
      <alignment horizontal="right" vertical="top"/>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10" xfId="0" applyBorder="1" applyAlignment="1">
      <alignment wrapText="1"/>
    </xf>
    <xf numFmtId="0" fontId="6" fillId="7" borderId="6" xfId="0" applyFont="1" applyFill="1" applyBorder="1" applyAlignment="1">
      <alignment horizontal="right" vertical="top" wrapText="1"/>
    </xf>
    <xf numFmtId="0" fontId="6" fillId="7" borderId="4" xfId="0" applyFont="1" applyFill="1" applyBorder="1" applyAlignment="1">
      <alignment horizontal="right" vertical="top" wrapText="1"/>
    </xf>
    <xf numFmtId="0" fontId="6" fillId="7" borderId="5" xfId="0" applyFont="1" applyFill="1" applyBorder="1" applyAlignment="1">
      <alignment horizontal="right" vertical="top" wrapText="1"/>
    </xf>
    <xf numFmtId="0" fontId="11" fillId="7" borderId="2" xfId="0" applyFont="1" applyFill="1" applyBorder="1" applyAlignment="1">
      <alignment horizontal="left" vertical="top" wrapText="1"/>
    </xf>
    <xf numFmtId="0" fontId="0" fillId="0" borderId="2" xfId="0" applyBorder="1" applyAlignment="1">
      <alignment vertical="top" wrapText="1"/>
    </xf>
    <xf numFmtId="0" fontId="11" fillId="4" borderId="2" xfId="0" applyFont="1" applyFill="1" applyBorder="1" applyAlignment="1">
      <alignment vertical="top" wrapText="1"/>
    </xf>
    <xf numFmtId="0" fontId="14" fillId="7" borderId="2" xfId="0" applyFont="1" applyFill="1" applyBorder="1" applyAlignment="1">
      <alignment horizontal="center" wrapText="1"/>
    </xf>
    <xf numFmtId="0" fontId="11" fillId="7" borderId="6" xfId="0" applyFont="1" applyFill="1" applyBorder="1" applyAlignment="1">
      <alignment horizontal="left" vertical="top" wrapText="1"/>
    </xf>
    <xf numFmtId="0" fontId="0" fillId="7" borderId="4" xfId="0" applyFont="1" applyFill="1" applyBorder="1"/>
    <xf numFmtId="0" fontId="0" fillId="7" borderId="5" xfId="0" applyFont="1" applyFill="1" applyBorder="1"/>
    <xf numFmtId="0" fontId="6" fillId="7" borderId="4" xfId="0" applyFont="1" applyFill="1" applyBorder="1" applyAlignment="1">
      <alignment horizontal="center"/>
    </xf>
    <xf numFmtId="6" fontId="0" fillId="0" borderId="6" xfId="0" applyNumberForma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18" fillId="7" borderId="6" xfId="0" applyFont="1" applyFill="1" applyBorder="1" applyAlignment="1">
      <alignment horizontal="center"/>
    </xf>
    <xf numFmtId="0" fontId="18" fillId="7" borderId="4" xfId="0" applyFont="1" applyFill="1" applyBorder="1" applyAlignment="1">
      <alignment horizontal="center"/>
    </xf>
    <xf numFmtId="0" fontId="18" fillId="7" borderId="5" xfId="0" applyFont="1" applyFill="1" applyBorder="1" applyAlignment="1">
      <alignment horizontal="center"/>
    </xf>
    <xf numFmtId="0" fontId="6" fillId="7" borderId="5" xfId="0" applyFont="1" applyFill="1" applyBorder="1" applyAlignment="1">
      <alignment horizontal="right"/>
    </xf>
    <xf numFmtId="0" fontId="11" fillId="0" borderId="6" xfId="0" applyFont="1" applyBorder="1" applyAlignment="1">
      <alignment horizontal="left" wrapText="1"/>
    </xf>
    <xf numFmtId="0" fontId="6" fillId="7" borderId="11" xfId="0" applyFont="1" applyFill="1" applyBorder="1" applyAlignment="1">
      <alignment horizontal="right" vertical="top" wrapText="1"/>
    </xf>
    <xf numFmtId="0" fontId="6" fillId="7" borderId="12" xfId="0" applyFont="1" applyFill="1" applyBorder="1" applyAlignment="1">
      <alignment horizontal="right" vertical="top" wrapText="1"/>
    </xf>
    <xf numFmtId="0" fontId="3" fillId="7" borderId="13" xfId="0" applyFont="1" applyFill="1" applyBorder="1" applyAlignment="1">
      <alignment horizontal="right" vertical="top" wrapText="1"/>
    </xf>
    <xf numFmtId="0" fontId="3" fillId="7" borderId="14" xfId="0" applyFont="1" applyFill="1" applyBorder="1" applyAlignment="1">
      <alignment horizontal="right" vertical="top" wrapText="1"/>
    </xf>
    <xf numFmtId="0" fontId="3" fillId="7" borderId="0" xfId="0" applyFont="1" applyFill="1" applyBorder="1" applyAlignment="1">
      <alignment horizontal="right" vertical="top" wrapText="1"/>
    </xf>
    <xf numFmtId="0" fontId="3" fillId="7" borderId="7" xfId="0" applyFont="1" applyFill="1" applyBorder="1" applyAlignment="1">
      <alignment horizontal="right" vertical="top" wrapText="1"/>
    </xf>
    <xf numFmtId="0" fontId="3" fillId="7" borderId="1" xfId="0" applyFont="1" applyFill="1" applyBorder="1" applyAlignment="1">
      <alignment horizontal="right" vertical="top" wrapText="1"/>
    </xf>
    <xf numFmtId="0" fontId="3" fillId="7" borderId="3" xfId="0" applyFont="1" applyFill="1" applyBorder="1" applyAlignment="1">
      <alignment horizontal="right" vertical="top" wrapText="1"/>
    </xf>
    <xf numFmtId="0" fontId="3" fillId="7" borderId="10" xfId="0" applyFont="1" applyFill="1" applyBorder="1" applyAlignment="1">
      <alignment horizontal="right" vertical="top" wrapText="1"/>
    </xf>
    <xf numFmtId="0" fontId="11" fillId="0" borderId="11" xfId="0" applyFont="1" applyBorder="1" applyAlignment="1">
      <alignment vertical="top"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14" xfId="0" applyFont="1" applyBorder="1" applyAlignment="1">
      <alignment vertical="top" wrapText="1"/>
    </xf>
    <xf numFmtId="0" fontId="11" fillId="0" borderId="0" xfId="0" applyFont="1" applyBorder="1" applyAlignment="1">
      <alignment vertical="top" wrapText="1"/>
    </xf>
    <xf numFmtId="0" fontId="11" fillId="0" borderId="7" xfId="0" applyFont="1" applyBorder="1" applyAlignment="1">
      <alignment vertical="top" wrapText="1"/>
    </xf>
    <xf numFmtId="0" fontId="11" fillId="0" borderId="1" xfId="0" applyFont="1" applyBorder="1" applyAlignment="1">
      <alignment vertical="top" wrapText="1"/>
    </xf>
    <xf numFmtId="0" fontId="11" fillId="0" borderId="3" xfId="0" applyFont="1" applyBorder="1" applyAlignment="1">
      <alignment vertical="top" wrapText="1"/>
    </xf>
    <xf numFmtId="0" fontId="11" fillId="0" borderId="10" xfId="0" applyFont="1" applyBorder="1" applyAlignment="1">
      <alignment vertical="top" wrapText="1"/>
    </xf>
    <xf numFmtId="0" fontId="3" fillId="7" borderId="4" xfId="0" applyFont="1" applyFill="1" applyBorder="1" applyAlignment="1">
      <alignment horizontal="right" vertical="top" wrapText="1"/>
    </xf>
    <xf numFmtId="0" fontId="3" fillId="7" borderId="5" xfId="0" applyFont="1" applyFill="1" applyBorder="1" applyAlignment="1">
      <alignment horizontal="right" vertical="top" wrapText="1"/>
    </xf>
    <xf numFmtId="0" fontId="0" fillId="0" borderId="6" xfId="0" applyBorder="1" applyAlignment="1">
      <alignment vertical="top" wrapText="1"/>
    </xf>
    <xf numFmtId="0" fontId="6" fillId="7" borderId="6" xfId="0" applyFont="1" applyFill="1" applyBorder="1" applyAlignment="1">
      <alignment horizontal="right" vertical="top"/>
    </xf>
    <xf numFmtId="0" fontId="6" fillId="7" borderId="4" xfId="0" applyFont="1" applyFill="1" applyBorder="1" applyAlignment="1">
      <alignment horizontal="right" vertical="top"/>
    </xf>
    <xf numFmtId="0" fontId="3" fillId="7" borderId="5" xfId="0" applyFont="1" applyFill="1" applyBorder="1" applyAlignment="1">
      <alignment horizontal="right" vertical="top"/>
    </xf>
    <xf numFmtId="0" fontId="11" fillId="0" borderId="6" xfId="0" applyFont="1" applyBorder="1" applyAlignment="1">
      <alignment wrapText="1"/>
    </xf>
    <xf numFmtId="0" fontId="11" fillId="0" borderId="4" xfId="0" applyFont="1" applyBorder="1" applyAlignment="1">
      <alignment wrapText="1"/>
    </xf>
    <xf numFmtId="0" fontId="11" fillId="0" borderId="5" xfId="0" applyFont="1" applyBorder="1" applyAlignment="1">
      <alignment wrapText="1"/>
    </xf>
    <xf numFmtId="0" fontId="0" fillId="0" borderId="7" xfId="0" applyFill="1" applyBorder="1"/>
    <xf numFmtId="0" fontId="0" fillId="0" borderId="6" xfId="0" applyBorder="1" applyAlignment="1">
      <alignment horizontal="left" wrapText="1"/>
    </xf>
    <xf numFmtId="0" fontId="13" fillId="0" borderId="0" xfId="0" applyFont="1" applyAlignment="1">
      <alignment horizontal="center"/>
    </xf>
    <xf numFmtId="0" fontId="13" fillId="0" borderId="3" xfId="0" applyFont="1" applyBorder="1" applyAlignment="1">
      <alignment horizontal="center" wrapText="1"/>
    </xf>
    <xf numFmtId="0" fontId="25" fillId="0" borderId="12" xfId="3" applyFont="1" applyBorder="1" applyAlignment="1" applyProtection="1">
      <alignment horizontal="center" wrapText="1"/>
    </xf>
    <xf numFmtId="0" fontId="13" fillId="0" borderId="3" xfId="0" applyFont="1" applyBorder="1" applyAlignment="1">
      <alignment horizontal="center"/>
    </xf>
    <xf numFmtId="0" fontId="27" fillId="6" borderId="24" xfId="0" applyFont="1" applyFill="1" applyBorder="1" applyAlignment="1">
      <alignment horizontal="center" vertical="top" wrapText="1"/>
    </xf>
    <xf numFmtId="0" fontId="27" fillId="6" borderId="21" xfId="0" applyFont="1" applyFill="1" applyBorder="1" applyAlignment="1">
      <alignment horizontal="center" vertical="top" wrapText="1"/>
    </xf>
    <xf numFmtId="0" fontId="27" fillId="6" borderId="6" xfId="0" applyFont="1" applyFill="1" applyBorder="1" applyAlignment="1">
      <alignment horizontal="center" vertical="top" wrapText="1"/>
    </xf>
    <xf numFmtId="0" fontId="27" fillId="6" borderId="22" xfId="0" applyFont="1" applyFill="1" applyBorder="1" applyAlignment="1">
      <alignment horizontal="center" vertical="top" wrapText="1"/>
    </xf>
    <xf numFmtId="0" fontId="26" fillId="0" borderId="0" xfId="3" applyFont="1" applyAlignment="1" applyProtection="1">
      <alignment horizontal="center"/>
    </xf>
    <xf numFmtId="0" fontId="10" fillId="0" borderId="2" xfId="0" applyFont="1" applyBorder="1" applyAlignment="1">
      <alignment horizontal="center" wrapText="1"/>
    </xf>
    <xf numFmtId="0" fontId="10" fillId="0" borderId="2" xfId="0" applyFont="1" applyBorder="1" applyAlignment="1">
      <alignment horizontal="center" vertical="center"/>
    </xf>
    <xf numFmtId="0" fontId="0" fillId="0" borderId="2" xfId="0" applyBorder="1" applyAlignment="1">
      <alignment horizontal="center"/>
    </xf>
    <xf numFmtId="0" fontId="0" fillId="0" borderId="2" xfId="0" applyBorder="1" applyAlignment="1">
      <alignment horizontal="left"/>
    </xf>
    <xf numFmtId="0" fontId="10" fillId="0" borderId="2" xfId="0" applyFont="1" applyBorder="1" applyAlignment="1">
      <alignment horizontal="center" vertical="center" wrapText="1"/>
    </xf>
    <xf numFmtId="0" fontId="27" fillId="6" borderId="5" xfId="0" applyFont="1" applyFill="1" applyBorder="1" applyAlignment="1">
      <alignment horizontal="center" vertical="top" wrapText="1"/>
    </xf>
  </cellXfs>
  <cellStyles count="7">
    <cellStyle name="Comma" xfId="1" builtinId="3"/>
    <cellStyle name="Comma 2" xfId="4"/>
    <cellStyle name="Currency" xfId="2" builtinId="4"/>
    <cellStyle name="Currency 2" xfId="5"/>
    <cellStyle name="Hyperlink" xfId="3" builtinId="8"/>
    <cellStyle name="Normal" xfId="0" builtinId="0"/>
    <cellStyle name="Percent 2" xfId="6"/>
  </cellStyles>
  <dxfs count="0"/>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99060</xdr:colOff>
          <xdr:row>76</xdr:row>
          <xdr:rowOff>60960</xdr:rowOff>
        </xdr:from>
        <xdr:to>
          <xdr:col>3</xdr:col>
          <xdr:colOff>388620</xdr:colOff>
          <xdr:row>76</xdr:row>
          <xdr:rowOff>365760</xdr:rowOff>
        </xdr:to>
        <xdr:sp macro="" textlink="">
          <xdr:nvSpPr>
            <xdr:cNvPr id="1025" name="TextBox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769620</xdr:colOff>
          <xdr:row>134</xdr:row>
          <xdr:rowOff>259080</xdr:rowOff>
        </xdr:from>
        <xdr:to>
          <xdr:col>4</xdr:col>
          <xdr:colOff>1066800</xdr:colOff>
          <xdr:row>134</xdr:row>
          <xdr:rowOff>563880</xdr:rowOff>
        </xdr:to>
        <xdr:sp macro="" textlink="">
          <xdr:nvSpPr>
            <xdr:cNvPr id="1026" name="TextBox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419100</xdr:colOff>
          <xdr:row>143</xdr:row>
          <xdr:rowOff>45720</xdr:rowOff>
        </xdr:from>
        <xdr:to>
          <xdr:col>5</xdr:col>
          <xdr:colOff>716280</xdr:colOff>
          <xdr:row>143</xdr:row>
          <xdr:rowOff>350520</xdr:rowOff>
        </xdr:to>
        <xdr:sp macro="" textlink="">
          <xdr:nvSpPr>
            <xdr:cNvPr id="1027" name="TextBox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86"/>
  <sheetViews>
    <sheetView topLeftCell="B147" zoomScaleNormal="100" zoomScaleSheetLayoutView="69" zoomScalePageLayoutView="71" workbookViewId="0">
      <selection activeCell="G151" sqref="G151:H151"/>
    </sheetView>
  </sheetViews>
  <sheetFormatPr defaultRowHeight="15.6" x14ac:dyDescent="0.3"/>
  <cols>
    <col min="1" max="1" width="6.5546875" style="339" customWidth="1"/>
    <col min="2" max="2" width="39.44140625" customWidth="1"/>
    <col min="3" max="3" width="18.109375" customWidth="1"/>
    <col min="4" max="4" width="22.109375" customWidth="1"/>
    <col min="5" max="5" width="25.88671875" customWidth="1"/>
    <col min="6" max="6" width="26.88671875" customWidth="1"/>
    <col min="7" max="7" width="26.109375" customWidth="1"/>
    <col min="8" max="8" width="25" customWidth="1"/>
    <col min="9" max="9" width="37" hidden="1" customWidth="1"/>
    <col min="10" max="10" width="29" hidden="1" customWidth="1"/>
    <col min="11" max="11" width="8.44140625" hidden="1" customWidth="1"/>
  </cols>
  <sheetData>
    <row r="1" spans="1:9" ht="9" hidden="1" customHeight="1" x14ac:dyDescent="0.3">
      <c r="A1" s="334" t="s">
        <v>59</v>
      </c>
      <c r="B1" s="13" t="s">
        <v>60</v>
      </c>
      <c r="C1" s="13" t="s">
        <v>61</v>
      </c>
      <c r="D1" s="13"/>
      <c r="E1" s="13" t="s">
        <v>62</v>
      </c>
      <c r="F1" s="13" t="s">
        <v>63</v>
      </c>
      <c r="G1" s="13" t="s">
        <v>64</v>
      </c>
      <c r="H1" s="13" t="s">
        <v>65</v>
      </c>
    </row>
    <row r="2" spans="1:9" ht="33.75" customHeight="1" x14ac:dyDescent="0.35">
      <c r="A2" s="335">
        <v>1</v>
      </c>
      <c r="B2" s="434" t="s">
        <v>447</v>
      </c>
      <c r="C2" s="434"/>
      <c r="D2" s="434"/>
      <c r="E2" s="434"/>
      <c r="F2" s="434"/>
      <c r="G2" s="434"/>
      <c r="H2" s="434"/>
      <c r="I2" s="81" t="s">
        <v>156</v>
      </c>
    </row>
    <row r="3" spans="1:9" ht="12" customHeight="1" x14ac:dyDescent="0.3">
      <c r="A3" s="335"/>
      <c r="B3" s="434"/>
      <c r="C3" s="434"/>
      <c r="D3" s="434"/>
      <c r="E3" s="434"/>
      <c r="F3" s="434"/>
      <c r="G3" s="434"/>
      <c r="H3" s="434"/>
      <c r="I3" s="30" t="s">
        <v>154</v>
      </c>
    </row>
    <row r="4" spans="1:9" ht="22.5" customHeight="1" x14ac:dyDescent="0.25">
      <c r="A4" s="335">
        <v>2</v>
      </c>
      <c r="B4" s="462" t="s">
        <v>57</v>
      </c>
      <c r="C4" s="463"/>
      <c r="D4" s="463"/>
      <c r="E4" s="463"/>
      <c r="F4" s="463"/>
      <c r="G4" s="463"/>
      <c r="H4" s="464"/>
      <c r="I4" t="s">
        <v>90</v>
      </c>
    </row>
    <row r="5" spans="1:9" ht="22.5" customHeight="1" x14ac:dyDescent="0.25">
      <c r="A5" s="335">
        <v>3</v>
      </c>
      <c r="B5" s="453" t="s">
        <v>0</v>
      </c>
      <c r="C5" s="454"/>
      <c r="D5" s="471"/>
      <c r="E5" s="465"/>
      <c r="F5" s="466"/>
      <c r="G5" s="466"/>
      <c r="H5" s="467"/>
      <c r="I5" s="117" t="s">
        <v>198</v>
      </c>
    </row>
    <row r="6" spans="1:9" ht="22.5" customHeight="1" x14ac:dyDescent="0.25">
      <c r="A6" s="335">
        <v>4</v>
      </c>
      <c r="B6" s="453" t="s">
        <v>1</v>
      </c>
      <c r="C6" s="454"/>
      <c r="D6" s="471"/>
      <c r="E6" s="465"/>
      <c r="F6" s="466"/>
      <c r="G6" s="466"/>
      <c r="H6" s="467"/>
      <c r="I6" s="117" t="s">
        <v>199</v>
      </c>
    </row>
    <row r="7" spans="1:9" ht="22.5" customHeight="1" x14ac:dyDescent="0.25">
      <c r="A7" s="335">
        <v>5</v>
      </c>
      <c r="B7" s="453" t="s">
        <v>2</v>
      </c>
      <c r="C7" s="454"/>
      <c r="D7" s="471"/>
      <c r="E7" s="465"/>
      <c r="F7" s="466"/>
      <c r="G7" s="466"/>
      <c r="H7" s="467"/>
    </row>
    <row r="8" spans="1:9" ht="22.5" customHeight="1" x14ac:dyDescent="0.25">
      <c r="A8" s="335">
        <v>6</v>
      </c>
      <c r="B8" s="453" t="s">
        <v>3</v>
      </c>
      <c r="C8" s="454"/>
      <c r="D8" s="471"/>
      <c r="E8" s="465"/>
      <c r="F8" s="466"/>
      <c r="G8" s="466"/>
      <c r="H8" s="467"/>
    </row>
    <row r="9" spans="1:9" ht="22.5" customHeight="1" x14ac:dyDescent="0.25">
      <c r="A9" s="335">
        <v>7</v>
      </c>
      <c r="B9" s="453" t="s">
        <v>4</v>
      </c>
      <c r="C9" s="454"/>
      <c r="D9" s="471"/>
      <c r="E9" s="465"/>
      <c r="F9" s="466"/>
      <c r="G9" s="466"/>
      <c r="H9" s="467"/>
    </row>
    <row r="10" spans="1:9" ht="22.5" customHeight="1" x14ac:dyDescent="0.25">
      <c r="A10" s="335">
        <v>8</v>
      </c>
      <c r="B10" s="453" t="s">
        <v>5</v>
      </c>
      <c r="C10" s="454"/>
      <c r="D10" s="471"/>
      <c r="E10" s="465"/>
      <c r="F10" s="466"/>
      <c r="G10" s="466"/>
      <c r="H10" s="467"/>
    </row>
    <row r="11" spans="1:9" ht="22.5" customHeight="1" x14ac:dyDescent="0.25">
      <c r="A11" s="335">
        <v>9</v>
      </c>
      <c r="B11" s="453" t="s">
        <v>6</v>
      </c>
      <c r="C11" s="454"/>
      <c r="D11" s="471"/>
      <c r="E11" s="465"/>
      <c r="F11" s="466"/>
      <c r="G11" s="466"/>
      <c r="H11" s="467"/>
    </row>
    <row r="12" spans="1:9" ht="22.5" customHeight="1" x14ac:dyDescent="0.25">
      <c r="A12" s="335">
        <v>10</v>
      </c>
      <c r="B12" s="453" t="s">
        <v>7</v>
      </c>
      <c r="C12" s="454"/>
      <c r="D12" s="471"/>
      <c r="E12" s="465"/>
      <c r="F12" s="466"/>
      <c r="G12" s="466"/>
      <c r="H12" s="467"/>
    </row>
    <row r="13" spans="1:9" ht="22.5" customHeight="1" x14ac:dyDescent="0.25">
      <c r="A13" s="335">
        <v>11</v>
      </c>
      <c r="B13" s="453" t="s">
        <v>8</v>
      </c>
      <c r="C13" s="454"/>
      <c r="D13" s="471"/>
      <c r="E13" s="465"/>
      <c r="F13" s="466"/>
      <c r="G13" s="466"/>
      <c r="H13" s="467"/>
    </row>
    <row r="14" spans="1:9" ht="22.5" customHeight="1" x14ac:dyDescent="0.25">
      <c r="A14" s="335">
        <v>12</v>
      </c>
      <c r="B14" s="453" t="s">
        <v>9</v>
      </c>
      <c r="C14" s="454"/>
      <c r="D14" s="471"/>
      <c r="E14" s="465"/>
      <c r="F14" s="466"/>
      <c r="G14" s="466"/>
      <c r="H14" s="467"/>
    </row>
    <row r="15" spans="1:9" ht="22.5" customHeight="1" x14ac:dyDescent="0.25">
      <c r="A15" s="335">
        <v>13</v>
      </c>
      <c r="B15" s="453" t="s">
        <v>10</v>
      </c>
      <c r="C15" s="454"/>
      <c r="D15" s="471"/>
      <c r="E15" s="465"/>
      <c r="F15" s="466"/>
      <c r="G15" s="466"/>
      <c r="H15" s="467"/>
    </row>
    <row r="16" spans="1:9" ht="12" customHeight="1" x14ac:dyDescent="0.25">
      <c r="A16" s="335"/>
      <c r="C16" s="5"/>
      <c r="D16" s="102"/>
      <c r="E16" s="156"/>
      <c r="F16" s="116"/>
      <c r="G16" s="156"/>
      <c r="H16" s="156"/>
    </row>
    <row r="17" spans="1:11" ht="23.25" customHeight="1" x14ac:dyDescent="0.25">
      <c r="A17" s="335">
        <v>14</v>
      </c>
      <c r="B17" s="453" t="s">
        <v>11</v>
      </c>
      <c r="C17" s="454"/>
      <c r="D17" s="455"/>
      <c r="E17" s="481"/>
      <c r="F17" s="482"/>
      <c r="G17" s="482"/>
      <c r="H17" s="483"/>
    </row>
    <row r="18" spans="1:11" ht="12" customHeight="1" x14ac:dyDescent="0.25">
      <c r="A18" s="335"/>
      <c r="B18" s="7"/>
      <c r="C18" s="7"/>
      <c r="D18" s="7"/>
      <c r="E18" s="8"/>
      <c r="F18" s="66"/>
      <c r="G18" s="8"/>
      <c r="H18" s="8"/>
    </row>
    <row r="19" spans="1:11" ht="22.5" customHeight="1" x14ac:dyDescent="0.25">
      <c r="A19" s="335">
        <v>15</v>
      </c>
      <c r="B19" s="427" t="s">
        <v>56</v>
      </c>
      <c r="C19" s="469"/>
      <c r="D19" s="469"/>
      <c r="E19" s="469"/>
      <c r="F19" s="469"/>
      <c r="G19" s="469"/>
      <c r="H19" s="470"/>
    </row>
    <row r="20" spans="1:11" s="241" customFormat="1" ht="22.5" customHeight="1" x14ac:dyDescent="0.25">
      <c r="B20" s="477" t="s">
        <v>368</v>
      </c>
      <c r="C20" s="477"/>
      <c r="D20" s="477"/>
      <c r="E20" s="477"/>
      <c r="F20" s="477"/>
      <c r="G20" s="477"/>
      <c r="H20" s="477"/>
    </row>
    <row r="21" spans="1:11" ht="67.5" customHeight="1" x14ac:dyDescent="0.25">
      <c r="A21" s="336">
        <v>16</v>
      </c>
      <c r="B21" s="436" t="s">
        <v>349</v>
      </c>
      <c r="C21" s="437"/>
      <c r="D21" s="438"/>
      <c r="E21" s="476"/>
      <c r="F21" s="476"/>
      <c r="G21" s="476"/>
      <c r="H21" s="476"/>
      <c r="K21" s="2"/>
    </row>
    <row r="22" spans="1:11" s="137" customFormat="1" ht="54.75" customHeight="1" x14ac:dyDescent="0.25">
      <c r="A22" s="337">
        <v>17</v>
      </c>
      <c r="B22" s="436" t="s">
        <v>344</v>
      </c>
      <c r="C22" s="437"/>
      <c r="D22" s="438"/>
      <c r="E22" s="475"/>
      <c r="F22" s="413"/>
      <c r="G22" s="413"/>
      <c r="H22" s="414"/>
      <c r="K22" s="2"/>
    </row>
    <row r="23" spans="1:11" ht="251.25" customHeight="1" x14ac:dyDescent="0.25">
      <c r="A23" s="335">
        <v>18</v>
      </c>
      <c r="B23" s="436" t="s">
        <v>345</v>
      </c>
      <c r="C23" s="441"/>
      <c r="D23" s="442"/>
      <c r="E23" s="478"/>
      <c r="F23" s="478"/>
      <c r="G23" s="478"/>
      <c r="H23" s="478"/>
      <c r="I23" s="101"/>
      <c r="J23" s="101"/>
      <c r="K23" s="101"/>
    </row>
    <row r="24" spans="1:11" ht="174.75" customHeight="1" x14ac:dyDescent="0.25">
      <c r="A24" s="335">
        <v>19</v>
      </c>
      <c r="B24" s="436" t="s">
        <v>436</v>
      </c>
      <c r="C24" s="389"/>
      <c r="D24" s="390"/>
      <c r="E24" s="472"/>
      <c r="F24" s="473"/>
      <c r="G24" s="473"/>
      <c r="H24" s="474"/>
    </row>
    <row r="25" spans="1:11" ht="191.25" customHeight="1" x14ac:dyDescent="0.25">
      <c r="A25" s="335">
        <v>20</v>
      </c>
      <c r="B25" s="436" t="s">
        <v>360</v>
      </c>
      <c r="C25" s="389"/>
      <c r="D25" s="390"/>
      <c r="E25" s="391" t="s">
        <v>339</v>
      </c>
      <c r="F25" s="392"/>
      <c r="G25" s="392"/>
      <c r="H25" s="393"/>
    </row>
    <row r="26" spans="1:11" ht="235.5" customHeight="1" x14ac:dyDescent="0.25">
      <c r="A26" s="335">
        <v>21</v>
      </c>
      <c r="B26" s="436" t="s">
        <v>437</v>
      </c>
      <c r="C26" s="389"/>
      <c r="D26" s="390"/>
      <c r="E26" s="475"/>
      <c r="F26" s="413"/>
      <c r="G26" s="413"/>
      <c r="H26" s="414"/>
      <c r="I26" s="187"/>
    </row>
    <row r="27" spans="1:11" s="156" customFormat="1" ht="33" customHeight="1" x14ac:dyDescent="0.3">
      <c r="A27" s="335">
        <v>22</v>
      </c>
      <c r="B27" s="459" t="s">
        <v>346</v>
      </c>
      <c r="C27" s="460"/>
      <c r="D27" s="461"/>
      <c r="E27" s="456" t="s">
        <v>340</v>
      </c>
      <c r="F27" s="457"/>
      <c r="G27" s="457"/>
      <c r="H27" s="458"/>
      <c r="I27" s="187"/>
    </row>
    <row r="28" spans="1:11" ht="198" customHeight="1" x14ac:dyDescent="0.25">
      <c r="A28" s="335">
        <v>23</v>
      </c>
      <c r="B28" s="436" t="s">
        <v>438</v>
      </c>
      <c r="C28" s="437"/>
      <c r="D28" s="438"/>
      <c r="E28" s="475"/>
      <c r="F28" s="413"/>
      <c r="G28" s="413"/>
      <c r="H28" s="414"/>
    </row>
    <row r="29" spans="1:11" s="156" customFormat="1" ht="408.9" customHeight="1" x14ac:dyDescent="0.3">
      <c r="A29" s="335">
        <v>24</v>
      </c>
      <c r="B29" s="484" t="s">
        <v>434</v>
      </c>
      <c r="C29" s="437"/>
      <c r="D29" s="438"/>
      <c r="E29" s="485"/>
      <c r="F29" s="485"/>
      <c r="G29" s="485"/>
      <c r="H29" s="485"/>
    </row>
    <row r="30" spans="1:11" ht="15" customHeight="1" x14ac:dyDescent="0.25">
      <c r="A30" s="335"/>
      <c r="B30" s="10"/>
      <c r="C30" s="10"/>
      <c r="D30" s="10"/>
      <c r="E30" s="2"/>
      <c r="F30" s="2"/>
      <c r="G30" s="2"/>
      <c r="H30" s="2"/>
    </row>
    <row r="31" spans="1:11" ht="26.25" customHeight="1" x14ac:dyDescent="0.25">
      <c r="A31" s="335">
        <v>25</v>
      </c>
      <c r="B31" s="468" t="s">
        <v>439</v>
      </c>
      <c r="C31" s="418"/>
      <c r="D31" s="418"/>
      <c r="E31" s="418"/>
      <c r="F31" s="418"/>
      <c r="G31" s="418"/>
      <c r="H31" s="419"/>
    </row>
    <row r="32" spans="1:11" ht="32.25" customHeight="1" x14ac:dyDescent="0.25">
      <c r="A32" s="335">
        <v>26</v>
      </c>
      <c r="B32" s="388" t="s">
        <v>12</v>
      </c>
      <c r="C32" s="389"/>
      <c r="D32" s="390"/>
      <c r="E32" s="452"/>
      <c r="F32" s="413"/>
      <c r="G32" s="413"/>
      <c r="H32" s="414"/>
    </row>
    <row r="33" spans="1:9" ht="33" customHeight="1" x14ac:dyDescent="0.25">
      <c r="A33" s="335">
        <v>27</v>
      </c>
      <c r="B33" s="388" t="s">
        <v>13</v>
      </c>
      <c r="C33" s="389"/>
      <c r="D33" s="390"/>
      <c r="E33" s="452"/>
      <c r="F33" s="413"/>
      <c r="G33" s="413"/>
      <c r="H33" s="414"/>
    </row>
    <row r="34" spans="1:9" ht="35.25" customHeight="1" x14ac:dyDescent="0.25">
      <c r="A34" s="335">
        <v>28</v>
      </c>
      <c r="B34" s="388" t="s">
        <v>14</v>
      </c>
      <c r="C34" s="389"/>
      <c r="D34" s="390"/>
      <c r="E34" s="452"/>
      <c r="F34" s="413"/>
      <c r="G34" s="413"/>
      <c r="H34" s="414"/>
    </row>
    <row r="35" spans="1:9" ht="35.25" customHeight="1" x14ac:dyDescent="0.25">
      <c r="A35" s="335">
        <v>29</v>
      </c>
      <c r="B35" s="388" t="s">
        <v>15</v>
      </c>
      <c r="C35" s="389"/>
      <c r="D35" s="390"/>
      <c r="E35" s="412"/>
      <c r="F35" s="413"/>
      <c r="G35" s="413"/>
      <c r="H35" s="414"/>
    </row>
    <row r="36" spans="1:9" ht="36" customHeight="1" x14ac:dyDescent="0.25">
      <c r="A36" s="335">
        <v>30</v>
      </c>
      <c r="B36" s="388" t="s">
        <v>16</v>
      </c>
      <c r="C36" s="389"/>
      <c r="D36" s="390"/>
      <c r="E36" s="412"/>
      <c r="F36" s="413"/>
      <c r="G36" s="413"/>
      <c r="H36" s="414"/>
    </row>
    <row r="37" spans="1:9" s="114" customFormat="1" ht="20.25" customHeight="1" x14ac:dyDescent="0.25">
      <c r="A37" s="335"/>
      <c r="B37" s="158"/>
      <c r="C37" s="158"/>
      <c r="D37" s="158"/>
      <c r="E37" s="109"/>
      <c r="F37" s="109"/>
      <c r="G37" s="109"/>
      <c r="H37" s="109"/>
      <c r="I37" s="1"/>
    </row>
    <row r="38" spans="1:9" ht="45.75" customHeight="1" x14ac:dyDescent="0.25">
      <c r="A38" s="335">
        <v>31</v>
      </c>
      <c r="B38" s="417" t="s">
        <v>373</v>
      </c>
      <c r="C38" s="445"/>
      <c r="D38" s="445"/>
      <c r="E38" s="445"/>
      <c r="F38" s="445"/>
      <c r="G38" s="445"/>
      <c r="H38" s="446"/>
      <c r="I38" s="58"/>
    </row>
    <row r="39" spans="1:9" ht="39.75" customHeight="1" x14ac:dyDescent="0.3">
      <c r="A39" s="335">
        <v>32</v>
      </c>
      <c r="B39" s="424" t="s">
        <v>244</v>
      </c>
      <c r="C39" s="424"/>
      <c r="D39" s="253" t="s">
        <v>245</v>
      </c>
      <c r="E39" s="439" t="s">
        <v>334</v>
      </c>
      <c r="F39" s="439" t="s">
        <v>335</v>
      </c>
      <c r="G39" s="425" t="s">
        <v>336</v>
      </c>
    </row>
    <row r="40" spans="1:9" ht="15.75" hidden="1" customHeight="1" x14ac:dyDescent="0.25">
      <c r="A40" s="335">
        <v>30</v>
      </c>
      <c r="B40" s="254"/>
      <c r="C40" s="254"/>
      <c r="D40" s="255"/>
      <c r="E40" s="440"/>
      <c r="F40" s="440"/>
      <c r="G40" s="426"/>
    </row>
    <row r="41" spans="1:9" ht="28.5" customHeight="1" x14ac:dyDescent="0.25">
      <c r="A41" s="335">
        <v>33</v>
      </c>
      <c r="B41" s="423" t="s">
        <v>24</v>
      </c>
      <c r="C41" s="423"/>
      <c r="D41" s="199"/>
      <c r="E41" s="147"/>
      <c r="F41" s="147"/>
      <c r="G41" s="147"/>
    </row>
    <row r="42" spans="1:9" ht="28.5" customHeight="1" x14ac:dyDescent="0.25">
      <c r="A42" s="335">
        <v>34</v>
      </c>
      <c r="B42" s="423" t="s">
        <v>25</v>
      </c>
      <c r="C42" s="423"/>
      <c r="D42" s="199"/>
      <c r="E42" s="147"/>
      <c r="F42" s="147"/>
      <c r="G42" s="147"/>
    </row>
    <row r="43" spans="1:9" ht="28.5" customHeight="1" x14ac:dyDescent="0.25">
      <c r="A43" s="335">
        <v>35</v>
      </c>
      <c r="B43" s="423" t="s">
        <v>246</v>
      </c>
      <c r="C43" s="423"/>
      <c r="D43" s="199"/>
      <c r="E43" s="147"/>
      <c r="F43" s="147"/>
      <c r="G43" s="147"/>
    </row>
    <row r="44" spans="1:9" ht="30.75" customHeight="1" x14ac:dyDescent="0.25">
      <c r="A44" s="335">
        <v>36</v>
      </c>
      <c r="B44" s="422" t="s">
        <v>247</v>
      </c>
      <c r="C44" s="422"/>
      <c r="D44" s="200"/>
      <c r="E44" s="147"/>
      <c r="F44" s="147"/>
      <c r="G44" s="147"/>
    </row>
    <row r="45" spans="1:9" ht="27" customHeight="1" x14ac:dyDescent="0.25">
      <c r="A45" s="335">
        <v>37</v>
      </c>
      <c r="B45" s="423" t="s">
        <v>27</v>
      </c>
      <c r="C45" s="423"/>
      <c r="D45" s="199"/>
      <c r="E45" s="147"/>
      <c r="F45" s="147"/>
      <c r="G45" s="147"/>
    </row>
    <row r="46" spans="1:9" ht="27.75" customHeight="1" x14ac:dyDescent="0.25">
      <c r="A46" s="335">
        <v>38</v>
      </c>
      <c r="B46" s="423" t="s">
        <v>28</v>
      </c>
      <c r="C46" s="423"/>
      <c r="D46" s="199"/>
      <c r="E46" s="147"/>
      <c r="F46" s="147"/>
      <c r="G46" s="147"/>
    </row>
    <row r="47" spans="1:9" s="156" customFormat="1" ht="27.75" customHeight="1" x14ac:dyDescent="0.25">
      <c r="A47" s="335">
        <v>39</v>
      </c>
      <c r="B47" s="423" t="s">
        <v>248</v>
      </c>
      <c r="C47" s="423"/>
      <c r="D47" s="199"/>
      <c r="E47" s="147"/>
      <c r="F47" s="147"/>
      <c r="G47" s="147"/>
    </row>
    <row r="48" spans="1:9" ht="29.25" customHeight="1" x14ac:dyDescent="0.25">
      <c r="A48" s="335">
        <v>40</v>
      </c>
      <c r="B48" s="423" t="s">
        <v>31</v>
      </c>
      <c r="C48" s="423"/>
      <c r="D48" s="199"/>
      <c r="E48" s="147"/>
      <c r="F48" s="147"/>
      <c r="G48" s="147"/>
    </row>
    <row r="49" spans="1:8" s="242" customFormat="1" ht="15.75" customHeight="1" x14ac:dyDescent="0.25">
      <c r="A49" s="342"/>
      <c r="B49" s="340"/>
      <c r="C49" s="103"/>
      <c r="D49" s="341"/>
      <c r="E49" s="182"/>
      <c r="F49" s="182"/>
      <c r="G49" s="182"/>
    </row>
    <row r="50" spans="1:8" s="241" customFormat="1" ht="29.25" customHeight="1" x14ac:dyDescent="0.25">
      <c r="A50" s="335">
        <v>41</v>
      </c>
      <c r="B50" s="398" t="s">
        <v>374</v>
      </c>
      <c r="C50" s="399"/>
      <c r="D50" s="399"/>
      <c r="E50" s="399"/>
      <c r="F50" s="399"/>
      <c r="G50" s="399"/>
      <c r="H50" s="400"/>
    </row>
    <row r="51" spans="1:8" s="156" customFormat="1" ht="36.75" customHeight="1" x14ac:dyDescent="0.25">
      <c r="B51" s="401" t="s">
        <v>375</v>
      </c>
      <c r="C51" s="402"/>
      <c r="D51" s="402"/>
      <c r="E51" s="402"/>
      <c r="F51" s="402"/>
      <c r="G51" s="402"/>
      <c r="H51" s="402"/>
    </row>
    <row r="52" spans="1:8" s="156" customFormat="1" ht="75" customHeight="1" x14ac:dyDescent="0.25">
      <c r="A52" s="335">
        <v>42</v>
      </c>
      <c r="B52" s="429"/>
      <c r="C52" s="429"/>
      <c r="D52" s="429"/>
      <c r="E52" s="429"/>
      <c r="F52" s="429"/>
      <c r="G52" s="429"/>
      <c r="H52" s="429"/>
    </row>
    <row r="53" spans="1:8" ht="10.5" customHeight="1" x14ac:dyDescent="0.25">
      <c r="A53" s="335"/>
    </row>
    <row r="54" spans="1:8" ht="53.25" customHeight="1" x14ac:dyDescent="0.25">
      <c r="A54" s="335">
        <v>43</v>
      </c>
      <c r="B54" s="417" t="s">
        <v>341</v>
      </c>
      <c r="C54" s="418"/>
      <c r="D54" s="418"/>
      <c r="E54" s="418"/>
      <c r="F54" s="418"/>
      <c r="G54" s="418"/>
      <c r="H54" s="419"/>
    </row>
    <row r="55" spans="1:8" ht="15" customHeight="1" x14ac:dyDescent="0.3">
      <c r="A55" s="435">
        <v>44</v>
      </c>
      <c r="B55" s="449" t="s">
        <v>32</v>
      </c>
      <c r="C55" s="382" t="s">
        <v>33</v>
      </c>
      <c r="D55" s="383"/>
      <c r="E55" s="384"/>
      <c r="F55" s="382" t="s">
        <v>35</v>
      </c>
      <c r="G55" s="383"/>
      <c r="H55" s="384"/>
    </row>
    <row r="56" spans="1:8" ht="14.4" x14ac:dyDescent="0.3">
      <c r="A56" s="435"/>
      <c r="B56" s="450"/>
      <c r="C56" s="385"/>
      <c r="D56" s="386"/>
      <c r="E56" s="387"/>
      <c r="F56" s="385"/>
      <c r="G56" s="386"/>
      <c r="H56" s="387"/>
    </row>
    <row r="57" spans="1:8" ht="26.25" customHeight="1" x14ac:dyDescent="0.3">
      <c r="A57" s="435"/>
      <c r="B57" s="451"/>
      <c r="C57" s="420" t="s">
        <v>34</v>
      </c>
      <c r="D57" s="447"/>
      <c r="E57" s="448"/>
      <c r="F57" s="252" t="s">
        <v>36</v>
      </c>
      <c r="G57" s="252" t="s">
        <v>37</v>
      </c>
      <c r="H57" s="252" t="s">
        <v>38</v>
      </c>
    </row>
    <row r="58" spans="1:8" ht="15.75" x14ac:dyDescent="0.25">
      <c r="A58" s="335">
        <v>45</v>
      </c>
      <c r="B58" s="125"/>
      <c r="C58" s="415"/>
      <c r="D58" s="416"/>
      <c r="E58" s="146"/>
      <c r="F58" s="146"/>
      <c r="G58" s="146"/>
      <c r="H58" s="146"/>
    </row>
    <row r="59" spans="1:8" ht="15.75" x14ac:dyDescent="0.25">
      <c r="A59" s="335">
        <v>46</v>
      </c>
      <c r="B59" s="125"/>
      <c r="C59" s="415"/>
      <c r="D59" s="416"/>
      <c r="E59" s="146"/>
      <c r="F59" s="146"/>
      <c r="G59" s="146"/>
      <c r="H59" s="146"/>
    </row>
    <row r="60" spans="1:8" ht="15.75" x14ac:dyDescent="0.25">
      <c r="A60" s="335">
        <v>47</v>
      </c>
      <c r="B60" s="125"/>
      <c r="C60" s="415"/>
      <c r="D60" s="416"/>
      <c r="E60" s="146"/>
      <c r="F60" s="146"/>
      <c r="G60" s="146"/>
      <c r="H60" s="146"/>
    </row>
    <row r="61" spans="1:8" ht="15" customHeight="1" x14ac:dyDescent="0.3">
      <c r="A61" s="435">
        <v>48</v>
      </c>
      <c r="B61" s="443" t="s">
        <v>332</v>
      </c>
      <c r="C61" s="408">
        <f>SUM(C58:C60)</f>
        <v>0</v>
      </c>
      <c r="D61" s="409"/>
      <c r="E61" s="403">
        <f>SUM(E58:E60)</f>
        <v>0</v>
      </c>
      <c r="F61" s="409">
        <f>SUM(F58:F60)</f>
        <v>0</v>
      </c>
      <c r="G61" s="431">
        <f>SUM(G58:G60)</f>
        <v>0</v>
      </c>
      <c r="H61" s="394">
        <f>SUM(H58:H60)</f>
        <v>0</v>
      </c>
    </row>
    <row r="62" spans="1:8" ht="19.5" customHeight="1" x14ac:dyDescent="0.3">
      <c r="A62" s="435"/>
      <c r="B62" s="444"/>
      <c r="C62" s="410"/>
      <c r="D62" s="411"/>
      <c r="E62" s="404"/>
      <c r="F62" s="433"/>
      <c r="G62" s="432"/>
      <c r="H62" s="395"/>
    </row>
    <row r="63" spans="1:8" s="96" customFormat="1" ht="9.75" customHeight="1" x14ac:dyDescent="0.25">
      <c r="A63" s="337"/>
      <c r="B63" s="90"/>
      <c r="C63" s="87"/>
      <c r="D63" s="87"/>
      <c r="E63" s="88"/>
      <c r="F63" s="88"/>
      <c r="G63" s="89"/>
      <c r="H63" s="16"/>
    </row>
    <row r="64" spans="1:8" s="85" customFormat="1" ht="97.5" hidden="1" customHeight="1" x14ac:dyDescent="0.25">
      <c r="A64" s="337">
        <v>50</v>
      </c>
      <c r="B64" s="405" t="s">
        <v>342</v>
      </c>
      <c r="C64" s="406"/>
      <c r="D64" s="406"/>
      <c r="E64" s="406"/>
      <c r="F64" s="406"/>
      <c r="G64" s="406"/>
      <c r="H64" s="407"/>
    </row>
    <row r="65" spans="1:11" s="85" customFormat="1" ht="49.5" hidden="1" customHeight="1" x14ac:dyDescent="0.25">
      <c r="A65" s="337">
        <v>51</v>
      </c>
      <c r="B65" s="183" t="s">
        <v>266</v>
      </c>
      <c r="C65" s="430" t="s">
        <v>182</v>
      </c>
      <c r="D65" s="430"/>
      <c r="E65" s="184" t="s">
        <v>183</v>
      </c>
      <c r="F65" s="185" t="s">
        <v>185</v>
      </c>
      <c r="G65" s="186" t="s">
        <v>184</v>
      </c>
      <c r="H65" s="16"/>
    </row>
    <row r="66" spans="1:11" s="156" customFormat="1" ht="15.75" hidden="1" customHeight="1" x14ac:dyDescent="0.25">
      <c r="A66" s="337">
        <v>52</v>
      </c>
      <c r="B66" s="188"/>
      <c r="C66" s="396"/>
      <c r="D66" s="397"/>
      <c r="E66" s="189"/>
      <c r="F66" s="190"/>
      <c r="G66" s="191"/>
      <c r="H66" s="16"/>
    </row>
    <row r="67" spans="1:11" s="156" customFormat="1" ht="15.75" hidden="1" customHeight="1" x14ac:dyDescent="0.25">
      <c r="A67" s="337">
        <v>53</v>
      </c>
      <c r="B67" s="188"/>
      <c r="C67" s="396"/>
      <c r="D67" s="397"/>
      <c r="E67" s="189"/>
      <c r="F67" s="190"/>
      <c r="G67" s="191"/>
      <c r="H67" s="16"/>
    </row>
    <row r="68" spans="1:11" s="156" customFormat="1" ht="15.75" hidden="1" customHeight="1" x14ac:dyDescent="0.25">
      <c r="A68" s="337">
        <v>54</v>
      </c>
      <c r="B68" s="188"/>
      <c r="C68" s="396"/>
      <c r="D68" s="397"/>
      <c r="E68" s="189"/>
      <c r="F68" s="190"/>
      <c r="G68" s="191"/>
      <c r="H68" s="16"/>
    </row>
    <row r="69" spans="1:11" s="156" customFormat="1" ht="15.75" hidden="1" customHeight="1" x14ac:dyDescent="0.25">
      <c r="A69" s="337">
        <v>55</v>
      </c>
      <c r="B69" s="188"/>
      <c r="C69" s="396"/>
      <c r="D69" s="397"/>
      <c r="E69" s="189"/>
      <c r="F69" s="190"/>
      <c r="G69" s="191"/>
      <c r="H69" s="16"/>
    </row>
    <row r="70" spans="1:11" s="156" customFormat="1" ht="15.75" hidden="1" customHeight="1" x14ac:dyDescent="0.25">
      <c r="A70" s="337">
        <v>56</v>
      </c>
      <c r="B70" s="188"/>
      <c r="C70" s="396"/>
      <c r="D70" s="397"/>
      <c r="E70" s="189"/>
      <c r="F70" s="190"/>
      <c r="G70" s="191"/>
      <c r="H70" s="16"/>
    </row>
    <row r="71" spans="1:11" s="85" customFormat="1" ht="15.75" hidden="1" x14ac:dyDescent="0.25">
      <c r="A71" s="337">
        <v>57</v>
      </c>
      <c r="B71" s="91"/>
      <c r="C71" s="381"/>
      <c r="D71" s="381"/>
      <c r="E71" s="92"/>
      <c r="F71" s="84"/>
      <c r="G71" s="84"/>
      <c r="H71" s="16"/>
    </row>
    <row r="72" spans="1:11" s="85" customFormat="1" ht="15.75" hidden="1" x14ac:dyDescent="0.25">
      <c r="A72" s="337">
        <v>58</v>
      </c>
      <c r="B72" s="91"/>
      <c r="C72" s="381"/>
      <c r="D72" s="381"/>
      <c r="E72" s="92"/>
      <c r="F72" s="84"/>
      <c r="G72" s="84"/>
      <c r="H72" s="16"/>
    </row>
    <row r="73" spans="1:11" s="85" customFormat="1" ht="15.75" hidden="1" x14ac:dyDescent="0.25">
      <c r="A73" s="337">
        <v>59</v>
      </c>
      <c r="B73" s="91"/>
      <c r="C73" s="381"/>
      <c r="D73" s="381"/>
      <c r="E73" s="92"/>
      <c r="F73" s="84"/>
      <c r="G73" s="84"/>
      <c r="H73" s="16"/>
    </row>
    <row r="74" spans="1:11" s="85" customFormat="1" ht="15.75" hidden="1" x14ac:dyDescent="0.25">
      <c r="A74" s="337">
        <v>60</v>
      </c>
      <c r="B74" s="91"/>
      <c r="C74" s="381"/>
      <c r="D74" s="381"/>
      <c r="E74" s="92"/>
      <c r="F74" s="84"/>
      <c r="G74" s="84"/>
      <c r="H74" s="16"/>
    </row>
    <row r="75" spans="1:11" s="85" customFormat="1" ht="15.75" hidden="1" x14ac:dyDescent="0.25">
      <c r="A75" s="337">
        <v>61</v>
      </c>
      <c r="B75" s="91"/>
      <c r="C75" s="381"/>
      <c r="D75" s="381"/>
      <c r="E75" s="92"/>
      <c r="F75" s="84"/>
      <c r="G75" s="84"/>
      <c r="H75" s="16"/>
    </row>
    <row r="76" spans="1:11" ht="9" customHeight="1" x14ac:dyDescent="0.25">
      <c r="A76" s="335"/>
      <c r="B76" s="11"/>
      <c r="C76" s="8"/>
      <c r="D76" s="8"/>
      <c r="E76" s="8"/>
      <c r="F76" s="8"/>
      <c r="G76" s="8"/>
      <c r="H76" s="8"/>
    </row>
    <row r="77" spans="1:11" ht="32.25" customHeight="1" x14ac:dyDescent="0.25">
      <c r="A77" s="335">
        <v>49</v>
      </c>
      <c r="B77" s="468" t="s">
        <v>448</v>
      </c>
      <c r="C77" s="418"/>
      <c r="D77" s="418"/>
      <c r="E77" s="418"/>
      <c r="F77" s="418"/>
      <c r="G77" s="418"/>
      <c r="H77" s="419"/>
    </row>
    <row r="78" spans="1:11" ht="94.5" customHeight="1" x14ac:dyDescent="0.25">
      <c r="A78" s="335">
        <v>50</v>
      </c>
      <c r="B78" s="417" t="s">
        <v>359</v>
      </c>
      <c r="C78" s="418"/>
      <c r="D78" s="418"/>
      <c r="E78" s="418"/>
      <c r="F78" s="418"/>
      <c r="G78" s="418"/>
      <c r="H78" s="419"/>
    </row>
    <row r="79" spans="1:11" s="3" customFormat="1" ht="124.5" customHeight="1" x14ac:dyDescent="0.25">
      <c r="A79" s="335">
        <v>51</v>
      </c>
      <c r="B79" s="249" t="s">
        <v>347</v>
      </c>
      <c r="C79" s="250" t="s">
        <v>343</v>
      </c>
      <c r="D79" s="249" t="s">
        <v>348</v>
      </c>
      <c r="E79" s="251" t="s">
        <v>39</v>
      </c>
      <c r="F79" s="251" t="s">
        <v>40</v>
      </c>
      <c r="G79" s="251" t="s">
        <v>41</v>
      </c>
      <c r="H79" s="251" t="s">
        <v>42</v>
      </c>
      <c r="J79" s="192" t="s">
        <v>296</v>
      </c>
      <c r="K79" s="192" t="s">
        <v>297</v>
      </c>
    </row>
    <row r="80" spans="1:11" ht="18.75" x14ac:dyDescent="0.3">
      <c r="A80" s="335">
        <v>52</v>
      </c>
      <c r="B80" s="193"/>
      <c r="C80" s="198">
        <f>IF(B80&gt;0,VLOOKUP(B80,B155:C185,2,FALSE),0)</f>
        <v>0</v>
      </c>
      <c r="D80" s="32"/>
      <c r="E80" s="345"/>
      <c r="F80" s="362"/>
      <c r="G80" s="362"/>
      <c r="H80" s="345"/>
      <c r="I80" s="81" t="s">
        <v>157</v>
      </c>
      <c r="J80" s="23" t="s">
        <v>267</v>
      </c>
      <c r="K80" s="156">
        <v>1</v>
      </c>
    </row>
    <row r="81" spans="1:12" ht="15.75" x14ac:dyDescent="0.25">
      <c r="A81" s="335">
        <v>53</v>
      </c>
      <c r="B81" s="196"/>
      <c r="C81" s="214">
        <f>IF(B81&gt;0,VLOOKUP(B81,B155:C185,2,FALSE),0)</f>
        <v>0</v>
      </c>
      <c r="D81" s="32"/>
      <c r="E81" s="345"/>
      <c r="F81" s="362"/>
      <c r="G81" s="362"/>
      <c r="H81" s="345"/>
      <c r="I81" t="s">
        <v>86</v>
      </c>
      <c r="J81" s="23" t="s">
        <v>268</v>
      </c>
      <c r="K81" s="156">
        <v>8</v>
      </c>
    </row>
    <row r="82" spans="1:12" ht="15.75" x14ac:dyDescent="0.25">
      <c r="A82" s="335">
        <v>54</v>
      </c>
      <c r="B82" s="196"/>
      <c r="C82" s="214">
        <f>IF(B82&gt;0,VLOOKUP(B82,B155:C185,2,FALSE),0)</f>
        <v>0</v>
      </c>
      <c r="D82" s="32"/>
      <c r="E82" s="345"/>
      <c r="F82" s="162"/>
      <c r="G82" s="162"/>
      <c r="H82" s="345"/>
      <c r="I82" t="s">
        <v>87</v>
      </c>
      <c r="J82" s="23" t="s">
        <v>269</v>
      </c>
      <c r="K82" s="156">
        <v>9</v>
      </c>
    </row>
    <row r="83" spans="1:12" ht="15.75" x14ac:dyDescent="0.25">
      <c r="A83" s="335">
        <v>55</v>
      </c>
      <c r="B83" s="196"/>
      <c r="C83" s="214">
        <f>IF(B83&gt;0,VLOOKUP(B83,B155:C185,2,FALSE),0)</f>
        <v>0</v>
      </c>
      <c r="D83" s="32"/>
      <c r="E83" s="345"/>
      <c r="F83" s="162"/>
      <c r="G83" s="162"/>
      <c r="H83" s="345"/>
      <c r="I83" t="s">
        <v>88</v>
      </c>
      <c r="J83" s="23" t="s">
        <v>270</v>
      </c>
      <c r="K83" s="156">
        <v>10</v>
      </c>
    </row>
    <row r="84" spans="1:12" ht="15.75" x14ac:dyDescent="0.25">
      <c r="A84" s="335">
        <v>56</v>
      </c>
      <c r="B84" s="196"/>
      <c r="C84" s="214">
        <f>IF(B84&gt;0,VLOOKUP(B84,B155:C185,2,FALSE),0)</f>
        <v>0</v>
      </c>
      <c r="D84" s="32"/>
      <c r="E84" s="345"/>
      <c r="F84" s="135"/>
      <c r="G84" s="135"/>
      <c r="H84" s="345"/>
      <c r="I84" t="s">
        <v>89</v>
      </c>
      <c r="J84" s="23" t="s">
        <v>271</v>
      </c>
      <c r="K84" s="156">
        <v>11</v>
      </c>
    </row>
    <row r="85" spans="1:12" s="137" customFormat="1" ht="15.75" x14ac:dyDescent="0.25">
      <c r="A85" s="335">
        <v>57</v>
      </c>
      <c r="B85" s="196"/>
      <c r="C85" s="214">
        <f>IF(B85&gt;0,VLOOKUP(B85,B155:C185,2,FALSE),0)</f>
        <v>0</v>
      </c>
      <c r="D85" s="32"/>
      <c r="E85" s="345"/>
      <c r="F85" s="135"/>
      <c r="G85" s="135"/>
      <c r="H85" s="345"/>
      <c r="J85" s="23" t="s">
        <v>272</v>
      </c>
      <c r="K85" s="156">
        <v>13</v>
      </c>
    </row>
    <row r="86" spans="1:12" s="137" customFormat="1" ht="15.75" x14ac:dyDescent="0.25">
      <c r="A86" s="335">
        <v>58</v>
      </c>
      <c r="B86" s="196"/>
      <c r="C86" s="214">
        <f>IF(B86&gt;0,VLOOKUP(B86,B155:C185,2,FALSE),0)</f>
        <v>0</v>
      </c>
      <c r="D86" s="32"/>
      <c r="E86" s="345"/>
      <c r="F86" s="135"/>
      <c r="G86" s="135"/>
      <c r="H86" s="345"/>
      <c r="J86" s="23" t="s">
        <v>273</v>
      </c>
      <c r="K86" s="156">
        <v>14</v>
      </c>
    </row>
    <row r="87" spans="1:12" s="137" customFormat="1" ht="15.75" x14ac:dyDescent="0.25">
      <c r="A87" s="335">
        <v>59</v>
      </c>
      <c r="B87" s="196"/>
      <c r="C87" s="214">
        <f>IF(B87&gt;0,VLOOKUP(B87,B155:C185,2,FALSE),0)</f>
        <v>0</v>
      </c>
      <c r="D87" s="32"/>
      <c r="E87" s="345"/>
      <c r="F87" s="135"/>
      <c r="G87" s="135"/>
      <c r="H87" s="345"/>
      <c r="J87" s="23" t="s">
        <v>274</v>
      </c>
      <c r="K87" s="156">
        <v>19</v>
      </c>
    </row>
    <row r="88" spans="1:12" s="137" customFormat="1" ht="15.75" x14ac:dyDescent="0.25">
      <c r="A88" s="335">
        <v>60</v>
      </c>
      <c r="B88" s="196"/>
      <c r="C88" s="214">
        <f>IF(B88&gt;0,VLOOKUP(B88,B155:C185,2,FALSE),0)</f>
        <v>0</v>
      </c>
      <c r="D88" s="32"/>
      <c r="E88" s="345"/>
      <c r="F88" s="135"/>
      <c r="G88" s="135"/>
      <c r="H88" s="345"/>
      <c r="J88" s="23" t="s">
        <v>275</v>
      </c>
      <c r="K88" s="156">
        <v>20</v>
      </c>
    </row>
    <row r="89" spans="1:12" s="137" customFormat="1" ht="15.75" x14ac:dyDescent="0.25">
      <c r="A89" s="335">
        <v>61</v>
      </c>
      <c r="B89" s="196"/>
      <c r="C89" s="214">
        <f>IF(B89&gt;0,VLOOKUP(B89,B155:C185,2,FALSE),0)</f>
        <v>0</v>
      </c>
      <c r="D89" s="32"/>
      <c r="E89" s="345"/>
      <c r="F89" s="135"/>
      <c r="G89" s="135"/>
      <c r="H89" s="345"/>
      <c r="J89" s="23" t="s">
        <v>276</v>
      </c>
      <c r="K89" s="156">
        <v>21</v>
      </c>
    </row>
    <row r="90" spans="1:12" s="137" customFormat="1" ht="15.75" x14ac:dyDescent="0.25">
      <c r="A90" s="335">
        <v>62</v>
      </c>
      <c r="B90" s="196"/>
      <c r="C90" s="214">
        <f>IF(B90&gt;0,VLOOKUP(B90,B155:C185,2,FALSE),0)</f>
        <v>0</v>
      </c>
      <c r="D90" s="32"/>
      <c r="E90" s="345"/>
      <c r="F90" s="135"/>
      <c r="G90" s="135"/>
      <c r="H90" s="345"/>
      <c r="J90" s="23" t="s">
        <v>277</v>
      </c>
      <c r="K90" s="156">
        <v>22</v>
      </c>
    </row>
    <row r="91" spans="1:12" s="137" customFormat="1" ht="15.75" x14ac:dyDescent="0.25">
      <c r="A91" s="335">
        <v>63</v>
      </c>
      <c r="B91" s="196"/>
      <c r="C91" s="214">
        <f>IF(B91&gt;0,VLOOKUP(B91,B155:C185,2,FALSE),0)</f>
        <v>0</v>
      </c>
      <c r="D91" s="32"/>
      <c r="E91" s="345"/>
      <c r="F91" s="135"/>
      <c r="G91" s="135"/>
      <c r="H91" s="345"/>
      <c r="J91" s="23" t="s">
        <v>278</v>
      </c>
      <c r="K91" s="156">
        <v>23</v>
      </c>
    </row>
    <row r="92" spans="1:12" ht="15" customHeight="1" x14ac:dyDescent="0.25">
      <c r="A92" s="335"/>
      <c r="B92" s="159"/>
      <c r="C92" s="159"/>
      <c r="D92" s="159"/>
      <c r="E92" s="159"/>
      <c r="F92" s="159"/>
      <c r="G92" s="159"/>
      <c r="H92" s="159"/>
      <c r="J92" s="23" t="s">
        <v>279</v>
      </c>
      <c r="K92" s="156">
        <v>24</v>
      </c>
    </row>
    <row r="93" spans="1:12" ht="51" customHeight="1" x14ac:dyDescent="0.25">
      <c r="A93" s="338">
        <v>64</v>
      </c>
      <c r="B93" s="417" t="s">
        <v>385</v>
      </c>
      <c r="C93" s="418"/>
      <c r="D93" s="418"/>
      <c r="E93" s="418"/>
      <c r="F93" s="418"/>
      <c r="G93" s="418"/>
      <c r="H93" s="419"/>
      <c r="J93" s="23" t="s">
        <v>280</v>
      </c>
      <c r="K93" s="156">
        <v>25</v>
      </c>
    </row>
    <row r="94" spans="1:12" ht="132" customHeight="1" x14ac:dyDescent="0.25">
      <c r="A94" s="335">
        <v>65</v>
      </c>
      <c r="B94" s="249" t="s">
        <v>347</v>
      </c>
      <c r="C94" s="250" t="s">
        <v>343</v>
      </c>
      <c r="D94" s="249" t="s">
        <v>348</v>
      </c>
      <c r="E94" s="251" t="s">
        <v>39</v>
      </c>
      <c r="F94" s="251" t="s">
        <v>40</v>
      </c>
      <c r="G94" s="251" t="s">
        <v>41</v>
      </c>
      <c r="H94" s="251" t="s">
        <v>42</v>
      </c>
      <c r="J94" s="23" t="s">
        <v>281</v>
      </c>
      <c r="K94" s="156">
        <v>26</v>
      </c>
    </row>
    <row r="95" spans="1:12" ht="15.75" x14ac:dyDescent="0.25">
      <c r="A95" s="335">
        <v>68</v>
      </c>
      <c r="B95" s="196"/>
      <c r="C95" s="214">
        <f>IF(B95&gt;0,VLOOKUP(B95,B155:C185,2,FALSE),0)</f>
        <v>0</v>
      </c>
      <c r="D95" s="32"/>
      <c r="E95" s="133"/>
      <c r="F95" s="362"/>
      <c r="G95" s="362"/>
      <c r="H95" s="133"/>
      <c r="J95" s="23" t="s">
        <v>282</v>
      </c>
      <c r="K95" s="156">
        <v>29</v>
      </c>
      <c r="L95" s="156"/>
    </row>
    <row r="96" spans="1:12" s="110" customFormat="1" ht="15.75" x14ac:dyDescent="0.25">
      <c r="A96" s="335">
        <v>69</v>
      </c>
      <c r="B96" s="196"/>
      <c r="C96" s="214">
        <f>IF(B96&gt;0,VLOOKUP(B96,B155:C185,2,FALSE),0)</f>
        <v>0</v>
      </c>
      <c r="D96" s="32"/>
      <c r="E96" s="133"/>
      <c r="F96" s="362"/>
      <c r="G96" s="362"/>
      <c r="H96" s="133"/>
      <c r="J96" s="23" t="s">
        <v>283</v>
      </c>
      <c r="K96" s="156">
        <v>30</v>
      </c>
      <c r="L96" s="156"/>
    </row>
    <row r="97" spans="1:12" ht="15.75" x14ac:dyDescent="0.25">
      <c r="A97" s="335">
        <v>70</v>
      </c>
      <c r="B97" s="196"/>
      <c r="C97" s="214">
        <f>IF(B97&gt;0,VLOOKUP(B97,B155:C185,2,FALSE),0)</f>
        <v>0</v>
      </c>
      <c r="D97" s="32"/>
      <c r="E97" s="133"/>
      <c r="F97" s="203"/>
      <c r="G97" s="133"/>
      <c r="H97" s="133"/>
      <c r="J97" s="23" t="s">
        <v>284</v>
      </c>
      <c r="K97" s="156">
        <v>31</v>
      </c>
      <c r="L97" s="156"/>
    </row>
    <row r="98" spans="1:12" ht="15.75" x14ac:dyDescent="0.25">
      <c r="A98" s="335">
        <v>71</v>
      </c>
      <c r="B98" s="196"/>
      <c r="C98" s="214">
        <f>IF(B98&gt;0,VLOOKUP(B98,B155:C185,2,FALSE),0)</f>
        <v>0</v>
      </c>
      <c r="D98" s="32"/>
      <c r="E98" s="345"/>
      <c r="F98" s="203"/>
      <c r="G98" s="133"/>
      <c r="H98" s="345"/>
      <c r="J98" s="23" t="s">
        <v>285</v>
      </c>
      <c r="K98" s="156">
        <v>32</v>
      </c>
      <c r="L98" s="156"/>
    </row>
    <row r="99" spans="1:12" ht="15.75" x14ac:dyDescent="0.25">
      <c r="A99" s="335">
        <v>72</v>
      </c>
      <c r="B99" s="196"/>
      <c r="C99" s="214">
        <f>IF(B99&gt;0,VLOOKUP(B99,B155:C185,2,FALSE),0)</f>
        <v>0</v>
      </c>
      <c r="D99" s="32"/>
      <c r="E99" s="345"/>
      <c r="F99" s="203"/>
      <c r="G99" s="133"/>
      <c r="H99" s="345"/>
      <c r="J99" s="23" t="s">
        <v>286</v>
      </c>
      <c r="K99" s="156">
        <v>33</v>
      </c>
      <c r="L99" s="156"/>
    </row>
    <row r="100" spans="1:12" s="137" customFormat="1" ht="15.75" x14ac:dyDescent="0.25">
      <c r="A100" s="335">
        <v>73</v>
      </c>
      <c r="B100" s="196"/>
      <c r="C100" s="214">
        <f>IF(B100&gt;0,VLOOKUP(B100,B155:C185,2,FALSE),0)</f>
        <v>0</v>
      </c>
      <c r="D100" s="32"/>
      <c r="E100" s="345"/>
      <c r="F100" s="203"/>
      <c r="G100" s="134"/>
      <c r="H100" s="345"/>
      <c r="J100" s="23" t="s">
        <v>287</v>
      </c>
      <c r="K100" s="156">
        <v>34</v>
      </c>
      <c r="L100" s="156"/>
    </row>
    <row r="101" spans="1:12" s="137" customFormat="1" ht="15.75" x14ac:dyDescent="0.25">
      <c r="A101" s="335">
        <v>74</v>
      </c>
      <c r="B101" s="196"/>
      <c r="C101" s="214">
        <f>IF(B101&gt;0,VLOOKUP(B101,B155:C185,2,FALSE),0)</f>
        <v>0</v>
      </c>
      <c r="D101" s="32"/>
      <c r="E101" s="134"/>
      <c r="F101" s="203"/>
      <c r="G101" s="134"/>
      <c r="H101" s="134"/>
      <c r="J101" s="23" t="s">
        <v>288</v>
      </c>
      <c r="K101" s="156">
        <v>35</v>
      </c>
      <c r="L101" s="156"/>
    </row>
    <row r="102" spans="1:12" s="137" customFormat="1" ht="15.75" x14ac:dyDescent="0.25">
      <c r="A102" s="335">
        <v>75</v>
      </c>
      <c r="B102" s="196"/>
      <c r="C102" s="214">
        <f>IF(B102&gt;0,VLOOKUP(B102,B155:C185,2,FALSE),0)</f>
        <v>0</v>
      </c>
      <c r="D102" s="32"/>
      <c r="E102" s="134"/>
      <c r="F102" s="203"/>
      <c r="G102" s="134"/>
      <c r="H102" s="134"/>
      <c r="J102" s="23" t="s">
        <v>289</v>
      </c>
      <c r="K102" s="156">
        <v>36</v>
      </c>
      <c r="L102" s="156"/>
    </row>
    <row r="103" spans="1:12" s="137" customFormat="1" ht="15.75" x14ac:dyDescent="0.25">
      <c r="A103" s="335">
        <v>76</v>
      </c>
      <c r="B103" s="196"/>
      <c r="C103" s="214">
        <f>IF(B103&gt;0,VLOOKUP(B103,B155:C185,2,FALSE),0)</f>
        <v>0</v>
      </c>
      <c r="D103" s="32"/>
      <c r="E103" s="134"/>
      <c r="F103" s="203"/>
      <c r="G103" s="134"/>
      <c r="H103" s="134"/>
      <c r="J103" s="23" t="s">
        <v>290</v>
      </c>
      <c r="K103" s="156">
        <v>37</v>
      </c>
      <c r="L103" s="156"/>
    </row>
    <row r="104" spans="1:12" s="137" customFormat="1" ht="15.75" x14ac:dyDescent="0.25">
      <c r="A104" s="335">
        <v>77</v>
      </c>
      <c r="B104" s="196"/>
      <c r="C104" s="214">
        <f>IF(B104&gt;0,VLOOKUP(B104,B155:C185,2,FALSE),0)</f>
        <v>0</v>
      </c>
      <c r="D104" s="32"/>
      <c r="E104" s="152"/>
      <c r="F104" s="203"/>
      <c r="G104" s="152"/>
      <c r="H104" s="152"/>
      <c r="J104" s="23" t="s">
        <v>291</v>
      </c>
      <c r="K104" s="156">
        <v>38</v>
      </c>
      <c r="L104" s="156"/>
    </row>
    <row r="105" spans="1:12" s="241" customFormat="1" ht="15.75" x14ac:dyDescent="0.25">
      <c r="A105" s="335"/>
      <c r="B105" s="196"/>
      <c r="C105" s="214">
        <f>IF(B105&gt;0,VLOOKUP(B105,B155:C185,2,FALSE),0)</f>
        <v>0</v>
      </c>
      <c r="D105" s="32"/>
      <c r="E105" s="345"/>
      <c r="F105" s="345"/>
      <c r="G105" s="345"/>
      <c r="H105" s="345"/>
      <c r="J105" s="195"/>
    </row>
    <row r="106" spans="1:12" s="241" customFormat="1" ht="15.75" x14ac:dyDescent="0.25">
      <c r="A106" s="335"/>
      <c r="B106" s="196"/>
      <c r="C106" s="214">
        <f>IF(B106&gt;0,VLOOKUP(B106,B155:C185,2,FALSE),0)</f>
        <v>0</v>
      </c>
      <c r="D106" s="32"/>
      <c r="E106" s="345"/>
      <c r="F106" s="345"/>
      <c r="G106" s="345"/>
      <c r="H106" s="345"/>
      <c r="J106" s="195"/>
    </row>
    <row r="107" spans="1:12" s="96" customFormat="1" ht="15.75" customHeight="1" x14ac:dyDescent="0.25">
      <c r="A107" s="335"/>
      <c r="B107" s="153"/>
      <c r="C107" s="149"/>
      <c r="D107" s="150"/>
      <c r="E107" s="149"/>
      <c r="F107" s="151"/>
      <c r="G107" s="151"/>
      <c r="H107" s="151"/>
      <c r="J107" s="23" t="s">
        <v>292</v>
      </c>
      <c r="K107" s="156">
        <v>39</v>
      </c>
      <c r="L107" s="156"/>
    </row>
    <row r="108" spans="1:12" ht="81" customHeight="1" x14ac:dyDescent="0.25">
      <c r="A108" s="335">
        <v>78</v>
      </c>
      <c r="B108" s="417" t="s">
        <v>361</v>
      </c>
      <c r="C108" s="418"/>
      <c r="D108" s="418"/>
      <c r="E108" s="418"/>
      <c r="F108" s="418"/>
      <c r="G108" s="418"/>
      <c r="H108" s="419"/>
      <c r="J108" s="23" t="s">
        <v>293</v>
      </c>
      <c r="K108" s="156">
        <v>50</v>
      </c>
      <c r="L108" s="156"/>
    </row>
    <row r="109" spans="1:12" ht="20.25" customHeight="1" x14ac:dyDescent="0.25">
      <c r="A109" s="335">
        <v>79</v>
      </c>
      <c r="B109" s="495" t="s">
        <v>376</v>
      </c>
      <c r="C109" s="496"/>
      <c r="D109" s="496"/>
      <c r="E109" s="497"/>
      <c r="F109" s="363"/>
      <c r="G109" s="248" t="s">
        <v>201</v>
      </c>
      <c r="H109" s="146"/>
      <c r="L109" s="156"/>
    </row>
    <row r="110" spans="1:12" ht="27" customHeight="1" x14ac:dyDescent="0.25">
      <c r="A110" s="335">
        <v>80</v>
      </c>
      <c r="B110" s="388" t="s">
        <v>377</v>
      </c>
      <c r="C110" s="389"/>
      <c r="D110" s="389"/>
      <c r="E110" s="390"/>
      <c r="F110" s="363"/>
      <c r="G110" s="248" t="s">
        <v>201</v>
      </c>
      <c r="H110" s="146"/>
      <c r="L110" s="156"/>
    </row>
    <row r="111" spans="1:12" ht="27" customHeight="1" x14ac:dyDescent="0.25">
      <c r="A111" s="335">
        <v>81</v>
      </c>
      <c r="B111" s="388" t="s">
        <v>294</v>
      </c>
      <c r="C111" s="389"/>
      <c r="D111" s="389"/>
      <c r="E111" s="390"/>
      <c r="F111" s="363"/>
      <c r="G111" s="248" t="s">
        <v>201</v>
      </c>
      <c r="H111" s="146"/>
      <c r="L111" s="156"/>
    </row>
    <row r="112" spans="1:12" ht="25.5" customHeight="1" x14ac:dyDescent="0.25">
      <c r="A112" s="335">
        <v>82</v>
      </c>
      <c r="B112" s="388" t="s">
        <v>295</v>
      </c>
      <c r="C112" s="389"/>
      <c r="D112" s="389"/>
      <c r="E112" s="390"/>
      <c r="F112" s="363"/>
      <c r="G112" s="248" t="s">
        <v>201</v>
      </c>
      <c r="H112" s="146"/>
      <c r="L112" s="156"/>
    </row>
    <row r="113" spans="1:12" ht="26.25" customHeight="1" x14ac:dyDescent="0.25">
      <c r="A113" s="335">
        <v>83</v>
      </c>
      <c r="B113" s="388" t="s">
        <v>378</v>
      </c>
      <c r="C113" s="389"/>
      <c r="D113" s="389"/>
      <c r="E113" s="390"/>
      <c r="F113" s="363"/>
      <c r="G113" s="248" t="s">
        <v>201</v>
      </c>
      <c r="H113" s="146"/>
      <c r="L113" s="156"/>
    </row>
    <row r="114" spans="1:12" ht="12.75" customHeight="1" x14ac:dyDescent="0.25">
      <c r="A114" s="335"/>
      <c r="B114" s="160"/>
      <c r="C114" s="4"/>
      <c r="D114" s="4"/>
      <c r="E114" s="4"/>
      <c r="F114" s="9"/>
      <c r="G114" s="12"/>
      <c r="H114" s="123"/>
      <c r="I114" s="1"/>
      <c r="L114" s="156"/>
    </row>
    <row r="115" spans="1:12" ht="94.5" customHeight="1" x14ac:dyDescent="0.25">
      <c r="A115" s="335">
        <v>84</v>
      </c>
      <c r="B115" s="417" t="s">
        <v>440</v>
      </c>
      <c r="C115" s="418"/>
      <c r="D115" s="418"/>
      <c r="E115" s="418"/>
      <c r="F115" s="418"/>
      <c r="G115" s="418"/>
      <c r="H115" s="419"/>
      <c r="I115" s="155"/>
      <c r="L115" s="156"/>
    </row>
    <row r="116" spans="1:12" ht="30.75" customHeight="1" x14ac:dyDescent="0.25">
      <c r="A116" s="335">
        <v>85</v>
      </c>
      <c r="B116" s="486"/>
      <c r="C116" s="487"/>
      <c r="D116" s="488"/>
      <c r="E116" s="427" t="s">
        <v>50</v>
      </c>
      <c r="F116" s="428"/>
      <c r="G116" s="420" t="s">
        <v>51</v>
      </c>
      <c r="H116" s="421"/>
      <c r="L116" s="156"/>
    </row>
    <row r="117" spans="1:12" ht="27.75" customHeight="1" x14ac:dyDescent="0.25">
      <c r="A117" s="335">
        <v>86</v>
      </c>
      <c r="B117" s="388" t="s">
        <v>43</v>
      </c>
      <c r="C117" s="389"/>
      <c r="D117" s="390"/>
      <c r="E117" s="479"/>
      <c r="F117" s="480"/>
      <c r="G117" s="479"/>
      <c r="H117" s="480"/>
      <c r="L117" s="156"/>
    </row>
    <row r="118" spans="1:12" ht="30.75" customHeight="1" x14ac:dyDescent="0.25">
      <c r="A118" s="335">
        <v>87</v>
      </c>
      <c r="B118" s="388" t="s">
        <v>45</v>
      </c>
      <c r="C118" s="389"/>
      <c r="D118" s="390"/>
      <c r="E118" s="494"/>
      <c r="F118" s="470"/>
      <c r="G118" s="494"/>
      <c r="H118" s="470"/>
      <c r="L118" s="156"/>
    </row>
    <row r="119" spans="1:12" ht="30" customHeight="1" x14ac:dyDescent="0.25">
      <c r="A119" s="335">
        <v>88</v>
      </c>
      <c r="B119" s="388" t="s">
        <v>46</v>
      </c>
      <c r="C119" s="389"/>
      <c r="D119" s="390"/>
      <c r="E119" s="479"/>
      <c r="F119" s="480"/>
      <c r="G119" s="479"/>
      <c r="H119" s="480"/>
      <c r="L119" s="156"/>
    </row>
    <row r="120" spans="1:12" ht="33.75" customHeight="1" x14ac:dyDescent="0.25">
      <c r="A120" s="335">
        <v>89</v>
      </c>
      <c r="B120" s="388" t="s">
        <v>47</v>
      </c>
      <c r="C120" s="389"/>
      <c r="D120" s="390"/>
      <c r="E120" s="479"/>
      <c r="F120" s="480"/>
      <c r="G120" s="479"/>
      <c r="H120" s="480"/>
      <c r="L120" s="156"/>
    </row>
    <row r="121" spans="1:12" ht="29.25" customHeight="1" x14ac:dyDescent="0.25">
      <c r="A121" s="335">
        <v>90</v>
      </c>
      <c r="B121" s="388" t="s">
        <v>48</v>
      </c>
      <c r="C121" s="389"/>
      <c r="D121" s="390"/>
      <c r="E121" s="479"/>
      <c r="F121" s="480"/>
      <c r="G121" s="479"/>
      <c r="H121" s="480"/>
      <c r="L121" s="156"/>
    </row>
    <row r="122" spans="1:12" ht="27" customHeight="1" x14ac:dyDescent="0.25">
      <c r="A122" s="335">
        <v>91</v>
      </c>
      <c r="B122" s="388" t="s">
        <v>49</v>
      </c>
      <c r="C122" s="389"/>
      <c r="D122" s="390"/>
      <c r="E122" s="479"/>
      <c r="F122" s="480"/>
      <c r="G122" s="479"/>
      <c r="H122" s="480"/>
      <c r="L122" s="156"/>
    </row>
    <row r="123" spans="1:12" ht="30" customHeight="1" x14ac:dyDescent="0.25">
      <c r="A123" s="335">
        <v>93</v>
      </c>
      <c r="B123" s="388" t="s">
        <v>96</v>
      </c>
      <c r="C123" s="389"/>
      <c r="D123" s="390"/>
      <c r="E123" s="479"/>
      <c r="F123" s="480"/>
      <c r="G123" s="499"/>
      <c r="H123" s="480"/>
    </row>
    <row r="124" spans="1:12" ht="12.75" customHeight="1" x14ac:dyDescent="0.25">
      <c r="A124" s="335"/>
    </row>
    <row r="125" spans="1:12" ht="30.75" customHeight="1" x14ac:dyDescent="0.25">
      <c r="A125" s="335">
        <v>94</v>
      </c>
      <c r="B125" s="417" t="s">
        <v>362</v>
      </c>
      <c r="C125" s="418"/>
      <c r="D125" s="418"/>
      <c r="E125" s="418"/>
      <c r="F125" s="418"/>
      <c r="G125" s="418"/>
      <c r="H125" s="419"/>
    </row>
    <row r="126" spans="1:12" ht="31.5" customHeight="1" x14ac:dyDescent="0.25">
      <c r="A126" s="335">
        <v>95</v>
      </c>
      <c r="B126" s="486"/>
      <c r="C126" s="487"/>
      <c r="D126" s="488"/>
      <c r="E126" s="427" t="s">
        <v>50</v>
      </c>
      <c r="F126" s="428"/>
      <c r="G126" s="420" t="s">
        <v>51</v>
      </c>
      <c r="H126" s="421"/>
    </row>
    <row r="127" spans="1:12" ht="29.25" customHeight="1" x14ac:dyDescent="0.25">
      <c r="A127" s="335">
        <v>96</v>
      </c>
      <c r="B127" s="388" t="s">
        <v>44</v>
      </c>
      <c r="C127" s="389"/>
      <c r="D127" s="390"/>
      <c r="E127" s="479"/>
      <c r="F127" s="480"/>
      <c r="G127" s="479"/>
      <c r="H127" s="480"/>
    </row>
    <row r="128" spans="1:12" ht="29.25" customHeight="1" x14ac:dyDescent="0.25">
      <c r="A128" s="335">
        <v>97</v>
      </c>
      <c r="B128" s="388" t="s">
        <v>45</v>
      </c>
      <c r="C128" s="389"/>
      <c r="D128" s="390"/>
      <c r="E128" s="494"/>
      <c r="F128" s="470"/>
      <c r="G128" s="494"/>
      <c r="H128" s="470"/>
    </row>
    <row r="129" spans="1:14" ht="28.5" customHeight="1" x14ac:dyDescent="0.25">
      <c r="A129" s="335">
        <v>98</v>
      </c>
      <c r="B129" s="388" t="s">
        <v>46</v>
      </c>
      <c r="C129" s="389"/>
      <c r="D129" s="390"/>
      <c r="E129" s="479"/>
      <c r="F129" s="480"/>
      <c r="G129" s="479"/>
      <c r="H129" s="480"/>
    </row>
    <row r="130" spans="1:14" ht="28.5" customHeight="1" x14ac:dyDescent="0.25">
      <c r="A130" s="335">
        <v>99</v>
      </c>
      <c r="B130" s="388" t="s">
        <v>47</v>
      </c>
      <c r="C130" s="389"/>
      <c r="D130" s="390"/>
      <c r="E130" s="479"/>
      <c r="F130" s="480"/>
      <c r="G130" s="479"/>
      <c r="H130" s="480"/>
    </row>
    <row r="131" spans="1:14" ht="31.5" customHeight="1" x14ac:dyDescent="0.25">
      <c r="A131" s="335">
        <v>100</v>
      </c>
      <c r="B131" s="388" t="s">
        <v>53</v>
      </c>
      <c r="C131" s="389"/>
      <c r="D131" s="390"/>
      <c r="E131" s="479"/>
      <c r="F131" s="480"/>
      <c r="G131" s="479"/>
      <c r="H131" s="480"/>
    </row>
    <row r="132" spans="1:14" ht="31.5" customHeight="1" x14ac:dyDescent="0.25">
      <c r="A132" s="335">
        <v>101</v>
      </c>
      <c r="B132" s="388" t="s">
        <v>118</v>
      </c>
      <c r="C132" s="389"/>
      <c r="D132" s="390"/>
      <c r="E132" s="479"/>
      <c r="F132" s="480"/>
      <c r="G132" s="479"/>
      <c r="H132" s="480"/>
    </row>
    <row r="133" spans="1:14" ht="29.25" customHeight="1" x14ac:dyDescent="0.25">
      <c r="A133" s="335">
        <v>103</v>
      </c>
      <c r="B133" s="388" t="s">
        <v>96</v>
      </c>
      <c r="C133" s="389"/>
      <c r="D133" s="390"/>
      <c r="E133" s="498"/>
      <c r="F133" s="498"/>
      <c r="G133" s="498"/>
      <c r="H133" s="498"/>
    </row>
    <row r="134" spans="1:14" ht="13.5" customHeight="1" x14ac:dyDescent="0.25">
      <c r="A134" s="335"/>
      <c r="B134" s="6"/>
      <c r="C134" s="6"/>
      <c r="D134" s="6"/>
      <c r="E134" s="6"/>
      <c r="F134" s="6"/>
      <c r="G134" s="1"/>
      <c r="H134" s="1"/>
    </row>
    <row r="135" spans="1:14" ht="81.75" customHeight="1" x14ac:dyDescent="0.25">
      <c r="A135" s="335">
        <v>104</v>
      </c>
      <c r="B135" s="417" t="s">
        <v>441</v>
      </c>
      <c r="C135" s="418"/>
      <c r="D135" s="418"/>
      <c r="E135" s="418"/>
      <c r="F135" s="418"/>
      <c r="G135" s="418"/>
      <c r="H135" s="419"/>
      <c r="I135" s="34"/>
      <c r="K135" s="34"/>
      <c r="L135" s="34"/>
      <c r="M135" s="34"/>
      <c r="N135" s="34"/>
    </row>
    <row r="136" spans="1:14" ht="27.75" customHeight="1" x14ac:dyDescent="0.25">
      <c r="A136" s="335">
        <v>105</v>
      </c>
      <c r="B136" s="247"/>
      <c r="C136" s="246"/>
      <c r="D136" s="246"/>
      <c r="E136" s="427" t="s">
        <v>50</v>
      </c>
      <c r="F136" s="428"/>
      <c r="G136" s="420" t="s">
        <v>51</v>
      </c>
      <c r="H136" s="421"/>
      <c r="I136" s="34"/>
      <c r="K136" s="34"/>
      <c r="L136" s="34"/>
      <c r="M136" s="34"/>
      <c r="N136" s="34"/>
    </row>
    <row r="137" spans="1:14" ht="30" customHeight="1" x14ac:dyDescent="0.25">
      <c r="A137" s="335">
        <v>106</v>
      </c>
      <c r="B137" s="436" t="s">
        <v>380</v>
      </c>
      <c r="C137" s="437"/>
      <c r="D137" s="438"/>
      <c r="E137" s="479"/>
      <c r="F137" s="480"/>
      <c r="G137" s="479"/>
      <c r="H137" s="480"/>
      <c r="I137" s="34"/>
      <c r="K137" s="34"/>
      <c r="L137" s="34"/>
      <c r="M137" s="34"/>
      <c r="N137" s="34"/>
    </row>
    <row r="138" spans="1:14" ht="30" customHeight="1" x14ac:dyDescent="0.25">
      <c r="A138" s="335">
        <v>107</v>
      </c>
      <c r="B138" s="436" t="s">
        <v>58</v>
      </c>
      <c r="C138" s="437"/>
      <c r="D138" s="438"/>
      <c r="E138" s="479"/>
      <c r="F138" s="480"/>
      <c r="G138" s="479"/>
      <c r="H138" s="480"/>
      <c r="I138" s="80"/>
      <c r="K138" s="34"/>
      <c r="L138" s="34"/>
      <c r="M138" s="34"/>
      <c r="N138" s="34"/>
    </row>
    <row r="139" spans="1:14" ht="30" customHeight="1" x14ac:dyDescent="0.25">
      <c r="A139" s="335">
        <v>108</v>
      </c>
      <c r="B139" s="436" t="s">
        <v>379</v>
      </c>
      <c r="C139" s="437"/>
      <c r="D139" s="438"/>
      <c r="E139" s="489"/>
      <c r="F139" s="490"/>
      <c r="G139" s="489"/>
      <c r="H139" s="490"/>
      <c r="I139" s="34"/>
      <c r="K139" s="34"/>
      <c r="L139" s="34"/>
      <c r="M139" s="34"/>
      <c r="N139" s="34"/>
    </row>
    <row r="140" spans="1:14" ht="30" customHeight="1" x14ac:dyDescent="0.25">
      <c r="A140" s="335">
        <v>109</v>
      </c>
      <c r="B140" s="436" t="s">
        <v>381</v>
      </c>
      <c r="C140" s="437"/>
      <c r="D140" s="438"/>
      <c r="E140" s="489"/>
      <c r="F140" s="490"/>
      <c r="G140" s="489"/>
      <c r="H140" s="490"/>
    </row>
    <row r="141" spans="1:14" ht="30" customHeight="1" x14ac:dyDescent="0.25">
      <c r="A141" s="335">
        <v>110</v>
      </c>
      <c r="B141" s="436" t="s">
        <v>382</v>
      </c>
      <c r="C141" s="437"/>
      <c r="D141" s="438"/>
      <c r="E141" s="489"/>
      <c r="F141" s="490"/>
      <c r="G141" s="489"/>
      <c r="H141" s="490"/>
    </row>
    <row r="142" spans="1:14" ht="30" customHeight="1" x14ac:dyDescent="0.25">
      <c r="A142" s="335">
        <v>111</v>
      </c>
      <c r="B142" s="491" t="s">
        <v>383</v>
      </c>
      <c r="C142" s="492"/>
      <c r="D142" s="493"/>
      <c r="E142" s="489"/>
      <c r="F142" s="490"/>
      <c r="G142" s="489"/>
      <c r="H142" s="490"/>
    </row>
    <row r="143" spans="1:14" s="117" customFormat="1" ht="12" customHeight="1" x14ac:dyDescent="0.25">
      <c r="A143" s="335"/>
      <c r="B143" s="124"/>
      <c r="C143" s="124"/>
      <c r="D143" s="124"/>
      <c r="E143" s="6"/>
      <c r="F143" s="6"/>
      <c r="G143" s="8"/>
      <c r="H143" s="8"/>
    </row>
    <row r="144" spans="1:14" ht="48.75" customHeight="1" x14ac:dyDescent="0.25">
      <c r="A144" s="335">
        <v>112</v>
      </c>
      <c r="B144" s="417" t="s">
        <v>442</v>
      </c>
      <c r="C144" s="418"/>
      <c r="D144" s="418"/>
      <c r="E144" s="418"/>
      <c r="F144" s="418"/>
      <c r="G144" s="418"/>
      <c r="H144" s="419"/>
    </row>
    <row r="145" spans="1:8" ht="33" customHeight="1" x14ac:dyDescent="0.25">
      <c r="A145" s="335">
        <v>113</v>
      </c>
      <c r="B145" s="245"/>
      <c r="C145" s="244"/>
      <c r="D145" s="244"/>
      <c r="E145" s="427" t="s">
        <v>50</v>
      </c>
      <c r="F145" s="428"/>
      <c r="G145" s="420" t="s">
        <v>51</v>
      </c>
      <c r="H145" s="421"/>
    </row>
    <row r="146" spans="1:8" ht="30" customHeight="1" x14ac:dyDescent="0.25">
      <c r="A146" s="335">
        <v>114</v>
      </c>
      <c r="B146" s="436" t="s">
        <v>380</v>
      </c>
      <c r="C146" s="437"/>
      <c r="D146" s="438"/>
      <c r="E146" s="479"/>
      <c r="F146" s="480"/>
      <c r="G146" s="479"/>
      <c r="H146" s="480"/>
    </row>
    <row r="147" spans="1:8" ht="28.5" customHeight="1" x14ac:dyDescent="0.25">
      <c r="A147" s="335">
        <v>115</v>
      </c>
      <c r="B147" s="436" t="s">
        <v>58</v>
      </c>
      <c r="C147" s="437"/>
      <c r="D147" s="438"/>
      <c r="E147" s="479"/>
      <c r="F147" s="480"/>
      <c r="G147" s="479"/>
      <c r="H147" s="480"/>
    </row>
    <row r="148" spans="1:8" ht="30" customHeight="1" x14ac:dyDescent="0.25">
      <c r="A148" s="335">
        <v>116</v>
      </c>
      <c r="B148" s="436" t="s">
        <v>384</v>
      </c>
      <c r="C148" s="437"/>
      <c r="D148" s="438"/>
      <c r="E148" s="489"/>
      <c r="F148" s="490"/>
      <c r="G148" s="489"/>
      <c r="H148" s="490"/>
    </row>
    <row r="149" spans="1:8" ht="29.25" customHeight="1" x14ac:dyDescent="0.25">
      <c r="A149" s="335">
        <v>117</v>
      </c>
      <c r="B149" s="436" t="s">
        <v>381</v>
      </c>
      <c r="C149" s="437"/>
      <c r="D149" s="438"/>
      <c r="E149" s="489"/>
      <c r="F149" s="490"/>
      <c r="G149" s="489"/>
      <c r="H149" s="490"/>
    </row>
    <row r="150" spans="1:8" ht="30" customHeight="1" x14ac:dyDescent="0.25">
      <c r="A150" s="335">
        <v>118</v>
      </c>
      <c r="B150" s="436" t="s">
        <v>382</v>
      </c>
      <c r="C150" s="437"/>
      <c r="D150" s="438"/>
      <c r="E150" s="489"/>
      <c r="F150" s="490"/>
      <c r="G150" s="489"/>
      <c r="H150" s="490"/>
    </row>
    <row r="151" spans="1:8" ht="30" customHeight="1" x14ac:dyDescent="0.25">
      <c r="A151" s="335">
        <v>119</v>
      </c>
      <c r="B151" s="436" t="s">
        <v>427</v>
      </c>
      <c r="C151" s="437"/>
      <c r="D151" s="438"/>
      <c r="E151" s="489"/>
      <c r="F151" s="490"/>
      <c r="G151" s="489"/>
      <c r="H151" s="490"/>
    </row>
    <row r="155" spans="1:8" ht="15.75" hidden="1" x14ac:dyDescent="0.25">
      <c r="B155" s="195" t="s">
        <v>302</v>
      </c>
      <c r="C155" s="194">
        <v>1</v>
      </c>
    </row>
    <row r="156" spans="1:8" ht="15.75" hidden="1" x14ac:dyDescent="0.25">
      <c r="B156" s="195" t="s">
        <v>303</v>
      </c>
      <c r="C156" s="194">
        <v>8</v>
      </c>
    </row>
    <row r="157" spans="1:8" ht="15.75" hidden="1" x14ac:dyDescent="0.25">
      <c r="B157" s="195" t="s">
        <v>304</v>
      </c>
      <c r="C157" s="194">
        <v>9</v>
      </c>
    </row>
    <row r="158" spans="1:8" ht="15.75" hidden="1" x14ac:dyDescent="0.25">
      <c r="B158" s="195" t="s">
        <v>305</v>
      </c>
      <c r="C158" s="194">
        <v>10</v>
      </c>
    </row>
    <row r="159" spans="1:8" ht="15.75" hidden="1" x14ac:dyDescent="0.25">
      <c r="B159" s="195" t="s">
        <v>306</v>
      </c>
      <c r="C159" s="194">
        <v>11</v>
      </c>
    </row>
    <row r="160" spans="1:8" ht="15.75" hidden="1" x14ac:dyDescent="0.25">
      <c r="B160" s="195" t="s">
        <v>307</v>
      </c>
      <c r="C160" s="194">
        <v>13</v>
      </c>
    </row>
    <row r="161" spans="2:3" ht="15.75" hidden="1" x14ac:dyDescent="0.25">
      <c r="B161" s="195" t="s">
        <v>308</v>
      </c>
      <c r="C161" s="194">
        <v>14</v>
      </c>
    </row>
    <row r="162" spans="2:3" ht="15.75" hidden="1" x14ac:dyDescent="0.25">
      <c r="B162" s="195" t="s">
        <v>309</v>
      </c>
      <c r="C162" s="194">
        <v>19</v>
      </c>
    </row>
    <row r="163" spans="2:3" ht="15.75" hidden="1" x14ac:dyDescent="0.25">
      <c r="B163" s="195" t="s">
        <v>310</v>
      </c>
      <c r="C163" s="194">
        <v>20</v>
      </c>
    </row>
    <row r="164" spans="2:3" ht="15.75" hidden="1" x14ac:dyDescent="0.25">
      <c r="B164" s="195" t="s">
        <v>311</v>
      </c>
      <c r="C164" s="194">
        <v>21</v>
      </c>
    </row>
    <row r="165" spans="2:3" ht="15.75" hidden="1" x14ac:dyDescent="0.25">
      <c r="B165" s="195" t="s">
        <v>312</v>
      </c>
      <c r="C165" s="194">
        <v>22</v>
      </c>
    </row>
    <row r="166" spans="2:3" ht="15.75" hidden="1" x14ac:dyDescent="0.25">
      <c r="B166" s="195" t="s">
        <v>313</v>
      </c>
      <c r="C166" s="194">
        <v>23</v>
      </c>
    </row>
    <row r="167" spans="2:3" ht="15.75" hidden="1" x14ac:dyDescent="0.25">
      <c r="B167" s="195" t="s">
        <v>314</v>
      </c>
      <c r="C167" s="194">
        <v>24</v>
      </c>
    </row>
    <row r="168" spans="2:3" ht="15.75" hidden="1" x14ac:dyDescent="0.25">
      <c r="B168" s="195" t="s">
        <v>315</v>
      </c>
      <c r="C168" s="194">
        <v>25</v>
      </c>
    </row>
    <row r="169" spans="2:3" ht="15.75" hidden="1" x14ac:dyDescent="0.25">
      <c r="B169" s="195" t="s">
        <v>316</v>
      </c>
      <c r="C169" s="194">
        <v>26</v>
      </c>
    </row>
    <row r="170" spans="2:3" ht="15.75" hidden="1" x14ac:dyDescent="0.25">
      <c r="B170" s="195" t="s">
        <v>301</v>
      </c>
      <c r="C170" s="194">
        <v>27</v>
      </c>
    </row>
    <row r="171" spans="2:3" ht="15.75" hidden="1" x14ac:dyDescent="0.25">
      <c r="B171" s="195" t="s">
        <v>317</v>
      </c>
      <c r="C171" s="194">
        <v>28</v>
      </c>
    </row>
    <row r="172" spans="2:3" ht="15.75" hidden="1" x14ac:dyDescent="0.25">
      <c r="B172" s="195" t="s">
        <v>318</v>
      </c>
      <c r="C172" s="194">
        <v>29</v>
      </c>
    </row>
    <row r="173" spans="2:3" ht="15.75" hidden="1" x14ac:dyDescent="0.25">
      <c r="B173" s="195" t="s">
        <v>319</v>
      </c>
      <c r="C173" s="194">
        <v>30</v>
      </c>
    </row>
    <row r="174" spans="2:3" ht="15.75" hidden="1" x14ac:dyDescent="0.25">
      <c r="B174" s="195" t="s">
        <v>320</v>
      </c>
      <c r="C174" s="194">
        <v>31</v>
      </c>
    </row>
    <row r="175" spans="2:3" ht="15.75" hidden="1" x14ac:dyDescent="0.25">
      <c r="B175" s="195" t="s">
        <v>321</v>
      </c>
      <c r="C175" s="194">
        <v>32</v>
      </c>
    </row>
    <row r="176" spans="2:3" ht="15.75" hidden="1" x14ac:dyDescent="0.25">
      <c r="B176" s="195" t="s">
        <v>322</v>
      </c>
      <c r="C176" s="194">
        <v>33</v>
      </c>
    </row>
    <row r="177" spans="1:3" ht="15.75" hidden="1" x14ac:dyDescent="0.25">
      <c r="B177" s="195" t="s">
        <v>323</v>
      </c>
      <c r="C177" s="194">
        <v>34</v>
      </c>
    </row>
    <row r="178" spans="1:3" ht="15.75" hidden="1" x14ac:dyDescent="0.25">
      <c r="B178" s="195" t="s">
        <v>324</v>
      </c>
      <c r="C178" s="194">
        <v>35</v>
      </c>
    </row>
    <row r="179" spans="1:3" ht="15.75" hidden="1" x14ac:dyDescent="0.25">
      <c r="B179" s="195" t="s">
        <v>325</v>
      </c>
      <c r="C179" s="194">
        <v>36</v>
      </c>
    </row>
    <row r="180" spans="1:3" ht="15.75" hidden="1" x14ac:dyDescent="0.25">
      <c r="B180" s="195" t="s">
        <v>326</v>
      </c>
      <c r="C180" s="194">
        <v>37</v>
      </c>
    </row>
    <row r="181" spans="1:3" ht="15.75" hidden="1" x14ac:dyDescent="0.25">
      <c r="B181" s="195" t="s">
        <v>327</v>
      </c>
      <c r="C181" s="194">
        <v>38</v>
      </c>
    </row>
    <row r="182" spans="1:3" ht="15.75" hidden="1" x14ac:dyDescent="0.25">
      <c r="B182" s="195" t="s">
        <v>328</v>
      </c>
      <c r="C182" s="194">
        <v>39</v>
      </c>
    </row>
    <row r="183" spans="1:3" s="241" customFormat="1" ht="15.75" hidden="1" x14ac:dyDescent="0.25">
      <c r="A183" s="339"/>
      <c r="B183" s="195" t="s">
        <v>389</v>
      </c>
      <c r="C183" s="241">
        <v>40</v>
      </c>
    </row>
    <row r="184" spans="1:3" ht="15.75" hidden="1" x14ac:dyDescent="0.25">
      <c r="B184" s="195" t="s">
        <v>329</v>
      </c>
      <c r="C184" s="194">
        <v>50</v>
      </c>
    </row>
    <row r="185" spans="1:3" ht="15.75" hidden="1" x14ac:dyDescent="0.25">
      <c r="B185" s="195" t="s">
        <v>330</v>
      </c>
      <c r="C185">
        <v>51</v>
      </c>
    </row>
    <row r="186" spans="1:3" ht="15.75" hidden="1" x14ac:dyDescent="0.25">
      <c r="B186" s="195"/>
    </row>
  </sheetData>
  <sheetProtection selectLockedCells="1"/>
  <mergeCells count="202">
    <mergeCell ref="B109:E109"/>
    <mergeCell ref="G133:H133"/>
    <mergeCell ref="B118:D118"/>
    <mergeCell ref="B123:D123"/>
    <mergeCell ref="E123:F123"/>
    <mergeCell ref="G123:H123"/>
    <mergeCell ref="B126:D126"/>
    <mergeCell ref="B125:H125"/>
    <mergeCell ref="E137:F137"/>
    <mergeCell ref="B133:D133"/>
    <mergeCell ref="E133:F133"/>
    <mergeCell ref="E132:F132"/>
    <mergeCell ref="E129:F129"/>
    <mergeCell ref="B129:D129"/>
    <mergeCell ref="B128:D128"/>
    <mergeCell ref="E130:F130"/>
    <mergeCell ref="B110:E110"/>
    <mergeCell ref="E122:F122"/>
    <mergeCell ref="E119:F119"/>
    <mergeCell ref="B132:D132"/>
    <mergeCell ref="G131:H131"/>
    <mergeCell ref="B113:E113"/>
    <mergeCell ref="E118:F118"/>
    <mergeCell ref="B117:D117"/>
    <mergeCell ref="G151:H151"/>
    <mergeCell ref="G148:H148"/>
    <mergeCell ref="B131:D131"/>
    <mergeCell ref="B130:D130"/>
    <mergeCell ref="G130:H130"/>
    <mergeCell ref="G132:H132"/>
    <mergeCell ref="G117:H117"/>
    <mergeCell ref="G118:H118"/>
    <mergeCell ref="G119:H119"/>
    <mergeCell ref="E131:F131"/>
    <mergeCell ref="G127:H127"/>
    <mergeCell ref="G128:H128"/>
    <mergeCell ref="G129:H129"/>
    <mergeCell ref="G146:H146"/>
    <mergeCell ref="E147:F147"/>
    <mergeCell ref="G147:H147"/>
    <mergeCell ref="E148:F148"/>
    <mergeCell ref="E126:F126"/>
    <mergeCell ref="G126:H126"/>
    <mergeCell ref="G137:H137"/>
    <mergeCell ref="E128:F128"/>
    <mergeCell ref="E151:F151"/>
    <mergeCell ref="B135:H135"/>
    <mergeCell ref="E127:F127"/>
    <mergeCell ref="B137:D137"/>
    <mergeCell ref="B142:D142"/>
    <mergeCell ref="B141:D141"/>
    <mergeCell ref="B139:D139"/>
    <mergeCell ref="B140:D140"/>
    <mergeCell ref="E150:F150"/>
    <mergeCell ref="B151:D151"/>
    <mergeCell ref="B149:D149"/>
    <mergeCell ref="B148:D148"/>
    <mergeCell ref="G150:H150"/>
    <mergeCell ref="E139:F139"/>
    <mergeCell ref="E138:F138"/>
    <mergeCell ref="B144:H144"/>
    <mergeCell ref="E141:F141"/>
    <mergeCell ref="G141:H141"/>
    <mergeCell ref="E140:F140"/>
    <mergeCell ref="G139:H139"/>
    <mergeCell ref="G140:H140"/>
    <mergeCell ref="E149:F149"/>
    <mergeCell ref="G149:H149"/>
    <mergeCell ref="G142:H142"/>
    <mergeCell ref="E142:F142"/>
    <mergeCell ref="B150:D150"/>
    <mergeCell ref="B147:D147"/>
    <mergeCell ref="B146:D146"/>
    <mergeCell ref="G138:H138"/>
    <mergeCell ref="E145:F145"/>
    <mergeCell ref="G145:H145"/>
    <mergeCell ref="E146:F146"/>
    <mergeCell ref="B138:D138"/>
    <mergeCell ref="B116:D116"/>
    <mergeCell ref="B120:D120"/>
    <mergeCell ref="G120:H120"/>
    <mergeCell ref="B127:D127"/>
    <mergeCell ref="G136:H136"/>
    <mergeCell ref="E136:F136"/>
    <mergeCell ref="B119:D119"/>
    <mergeCell ref="G122:H122"/>
    <mergeCell ref="B122:D122"/>
    <mergeCell ref="B121:D121"/>
    <mergeCell ref="E121:F121"/>
    <mergeCell ref="G121:H121"/>
    <mergeCell ref="E120:F120"/>
    <mergeCell ref="B5:D5"/>
    <mergeCell ref="B6:D6"/>
    <mergeCell ref="B7:D7"/>
    <mergeCell ref="B8:D8"/>
    <mergeCell ref="E14:H14"/>
    <mergeCell ref="B9:D9"/>
    <mergeCell ref="B14:D14"/>
    <mergeCell ref="B12:D12"/>
    <mergeCell ref="E117:F117"/>
    <mergeCell ref="C59:D59"/>
    <mergeCell ref="B78:H78"/>
    <mergeCell ref="B77:H77"/>
    <mergeCell ref="B34:D34"/>
    <mergeCell ref="B93:H93"/>
    <mergeCell ref="E35:H35"/>
    <mergeCell ref="B26:D26"/>
    <mergeCell ref="B28:D28"/>
    <mergeCell ref="E15:H15"/>
    <mergeCell ref="E17:H17"/>
    <mergeCell ref="B35:D35"/>
    <mergeCell ref="B22:D22"/>
    <mergeCell ref="E22:H22"/>
    <mergeCell ref="B29:D29"/>
    <mergeCell ref="E29:H29"/>
    <mergeCell ref="E6:H6"/>
    <mergeCell ref="B31:H31"/>
    <mergeCell ref="B19:H19"/>
    <mergeCell ref="E8:H8"/>
    <mergeCell ref="B13:D13"/>
    <mergeCell ref="B15:D15"/>
    <mergeCell ref="B11:D11"/>
    <mergeCell ref="E11:H11"/>
    <mergeCell ref="E24:H24"/>
    <mergeCell ref="E26:H26"/>
    <mergeCell ref="B10:D10"/>
    <mergeCell ref="E7:H7"/>
    <mergeCell ref="E12:H12"/>
    <mergeCell ref="E13:H13"/>
    <mergeCell ref="E9:H9"/>
    <mergeCell ref="E10:H10"/>
    <mergeCell ref="E21:H21"/>
    <mergeCell ref="B20:H20"/>
    <mergeCell ref="B25:D25"/>
    <mergeCell ref="E23:H23"/>
    <mergeCell ref="E28:H28"/>
    <mergeCell ref="B2:H3"/>
    <mergeCell ref="B111:E111"/>
    <mergeCell ref="B112:E112"/>
    <mergeCell ref="A55:A57"/>
    <mergeCell ref="A61:A62"/>
    <mergeCell ref="B21:D21"/>
    <mergeCell ref="E39:E40"/>
    <mergeCell ref="F39:F40"/>
    <mergeCell ref="B23:D23"/>
    <mergeCell ref="B24:D24"/>
    <mergeCell ref="B54:H54"/>
    <mergeCell ref="B61:B62"/>
    <mergeCell ref="B38:H38"/>
    <mergeCell ref="C55:E56"/>
    <mergeCell ref="C57:E57"/>
    <mergeCell ref="B55:B57"/>
    <mergeCell ref="E32:H32"/>
    <mergeCell ref="E34:H34"/>
    <mergeCell ref="E33:H33"/>
    <mergeCell ref="B17:D17"/>
    <mergeCell ref="E27:H27"/>
    <mergeCell ref="B27:D27"/>
    <mergeCell ref="B4:H4"/>
    <mergeCell ref="E5:H5"/>
    <mergeCell ref="B115:H115"/>
    <mergeCell ref="G116:H116"/>
    <mergeCell ref="B44:C44"/>
    <mergeCell ref="B45:C45"/>
    <mergeCell ref="B39:C39"/>
    <mergeCell ref="B41:C41"/>
    <mergeCell ref="B42:C42"/>
    <mergeCell ref="B43:C43"/>
    <mergeCell ref="G39:G40"/>
    <mergeCell ref="E116:F116"/>
    <mergeCell ref="B46:C46"/>
    <mergeCell ref="B48:C48"/>
    <mergeCell ref="B47:C47"/>
    <mergeCell ref="B52:H52"/>
    <mergeCell ref="B108:H108"/>
    <mergeCell ref="C70:D70"/>
    <mergeCell ref="C69:D69"/>
    <mergeCell ref="C68:D68"/>
    <mergeCell ref="C65:D65"/>
    <mergeCell ref="C75:D75"/>
    <mergeCell ref="C74:D74"/>
    <mergeCell ref="C58:D58"/>
    <mergeCell ref="G61:G62"/>
    <mergeCell ref="F61:F62"/>
    <mergeCell ref="C73:D73"/>
    <mergeCell ref="C72:D72"/>
    <mergeCell ref="C71:D71"/>
    <mergeCell ref="F55:H56"/>
    <mergeCell ref="B33:D33"/>
    <mergeCell ref="E25:H25"/>
    <mergeCell ref="B32:D32"/>
    <mergeCell ref="H61:H62"/>
    <mergeCell ref="C67:D67"/>
    <mergeCell ref="C66:D66"/>
    <mergeCell ref="B50:H50"/>
    <mergeCell ref="B51:H51"/>
    <mergeCell ref="E61:E62"/>
    <mergeCell ref="B64:H64"/>
    <mergeCell ref="C61:D62"/>
    <mergeCell ref="B36:D36"/>
    <mergeCell ref="E36:H36"/>
    <mergeCell ref="C60:D60"/>
  </mergeCells>
  <phoneticPr fontId="0" type="noConversion"/>
  <dataValidations count="27">
    <dataValidation type="list" allowBlank="1" showInputMessage="1" showErrorMessage="1" sqref="E21">
      <formula1>I4:I6</formula1>
    </dataValidation>
    <dataValidation type="list" allowBlank="1" showInputMessage="1" showErrorMessage="1" sqref="D80">
      <formula1>I81:I84</formula1>
    </dataValidation>
    <dataValidation type="list" allowBlank="1" showInputMessage="1" showErrorMessage="1" sqref="D100">
      <formula1>I81:I84</formula1>
    </dataValidation>
    <dataValidation type="list" allowBlank="1" showInputMessage="1" showErrorMessage="1" sqref="D101">
      <formula1>I81:I84</formula1>
    </dataValidation>
    <dataValidation type="list" allowBlank="1" showInputMessage="1" showErrorMessage="1" sqref="D95">
      <formula1>I81:I84</formula1>
    </dataValidation>
    <dataValidation type="list" allowBlank="1" showInputMessage="1" showErrorMessage="1" sqref="D96">
      <formula1>I81:I84</formula1>
    </dataValidation>
    <dataValidation type="list" allowBlank="1" showInputMessage="1" showErrorMessage="1" sqref="D102">
      <formula1>I81:I84</formula1>
    </dataValidation>
    <dataValidation type="list" allowBlank="1" showInputMessage="1" showErrorMessage="1" sqref="D103">
      <formula1>I81:I84</formula1>
    </dataValidation>
    <dataValidation type="list" allowBlank="1" showInputMessage="1" showErrorMessage="1" sqref="F21">
      <formula1>K2:K4</formula1>
    </dataValidation>
    <dataValidation type="list" allowBlank="1" showInputMessage="1" showErrorMessage="1" sqref="H21">
      <formula1>L2:L4</formula1>
    </dataValidation>
    <dataValidation type="list" allowBlank="1" showInputMessage="1" showErrorMessage="1" sqref="D97:D99">
      <formula1>$I$81:$I$84</formula1>
    </dataValidation>
    <dataValidation type="list" allowBlank="1" showInputMessage="1" showErrorMessage="1" sqref="D81">
      <formula1>I81:I84</formula1>
    </dataValidation>
    <dataValidation type="list" allowBlank="1" showInputMessage="1" showErrorMessage="1" sqref="D82">
      <formula1>I81:I84</formula1>
    </dataValidation>
    <dataValidation type="list" allowBlank="1" showInputMessage="1" showErrorMessage="1" sqref="D83">
      <formula1>I81:I84</formula1>
    </dataValidation>
    <dataValidation type="list" allowBlank="1" showInputMessage="1" showErrorMessage="1" sqref="D84">
      <formula1>I81:I84</formula1>
    </dataValidation>
    <dataValidation type="list" allowBlank="1" showInputMessage="1" showErrorMessage="1" sqref="D85">
      <formula1>I81:I84</formula1>
    </dataValidation>
    <dataValidation type="list" allowBlank="1" showInputMessage="1" showErrorMessage="1" sqref="D86">
      <formula1>I81:I84</formula1>
    </dataValidation>
    <dataValidation type="list" allowBlank="1" showInputMessage="1" showErrorMessage="1" sqref="D87">
      <formula1>I81:I84</formula1>
    </dataValidation>
    <dataValidation type="list" allowBlank="1" showInputMessage="1" showErrorMessage="1" sqref="D88">
      <formula1>I81:I84</formula1>
    </dataValidation>
    <dataValidation type="list" allowBlank="1" showInputMessage="1" showErrorMessage="1" sqref="D89">
      <formula1>I81:I84</formula1>
    </dataValidation>
    <dataValidation type="list" allowBlank="1" showInputMessage="1" showErrorMessage="1" sqref="D90">
      <formula1>I81:I84</formula1>
    </dataValidation>
    <dataValidation type="list" allowBlank="1" showInputMessage="1" showErrorMessage="1" sqref="D91">
      <formula1>I81:I84</formula1>
    </dataValidation>
    <dataValidation type="list" allowBlank="1" showInputMessage="1" showErrorMessage="1" sqref="G21">
      <formula1>#REF!</formula1>
    </dataValidation>
    <dataValidation type="list" allowBlank="1" showInputMessage="1" showErrorMessage="1" sqref="B95:B106 B80:B91">
      <formula1>$B$155:$B$185</formula1>
    </dataValidation>
    <dataValidation type="list" allowBlank="1" showInputMessage="1" showErrorMessage="1" sqref="D104">
      <formula1>I81:I84</formula1>
    </dataValidation>
    <dataValidation type="list" allowBlank="1" showInputMessage="1" showErrorMessage="1" sqref="D105">
      <formula1>I81:I84</formula1>
    </dataValidation>
    <dataValidation type="list" allowBlank="1" showInputMessage="1" showErrorMessage="1" sqref="D106">
      <formula1>I81:I84</formula1>
    </dataValidation>
  </dataValidations>
  <hyperlinks>
    <hyperlink ref="E27:H27" location="Sheet1!A1" display="Sheet1!A1"/>
    <hyperlink ref="E25:H25" location="Sheet2!A1" display="Sheet2!A1"/>
  </hyperlinks>
  <pageMargins left="0.7" right="0.7" top="0.5" bottom="0.5" header="0.3" footer="0.3"/>
  <pageSetup scale="44" fitToWidth="3" fitToHeight="3" orientation="portrait" r:id="rId1"/>
  <rowBreaks count="3" manualBreakCount="3">
    <brk id="28" max="7" man="1"/>
    <brk id="106" max="7" man="1"/>
    <brk id="154" max="9" man="1"/>
  </rowBreaks>
  <colBreaks count="1" manualBreakCount="1">
    <brk id="8" max="153" man="1"/>
  </colBreaks>
  <drawing r:id="rId2"/>
  <legacyDrawing r:id="rId3"/>
  <controls>
    <mc:AlternateContent xmlns:mc="http://schemas.openxmlformats.org/markup-compatibility/2006">
      <mc:Choice Requires="x14">
        <control shapeId="1027" r:id="rId4" name="TextBox3">
          <controlPr defaultSize="0" autoLine="0" r:id="rId5">
            <anchor moveWithCells="1" sizeWithCells="1">
              <from>
                <xdr:col>5</xdr:col>
                <xdr:colOff>419100</xdr:colOff>
                <xdr:row>143</xdr:row>
                <xdr:rowOff>45720</xdr:rowOff>
              </from>
              <to>
                <xdr:col>5</xdr:col>
                <xdr:colOff>716280</xdr:colOff>
                <xdr:row>143</xdr:row>
                <xdr:rowOff>350520</xdr:rowOff>
              </to>
            </anchor>
          </controlPr>
        </control>
      </mc:Choice>
      <mc:Fallback>
        <control shapeId="1027" r:id="rId4" name="TextBox3"/>
      </mc:Fallback>
    </mc:AlternateContent>
    <mc:AlternateContent xmlns:mc="http://schemas.openxmlformats.org/markup-compatibility/2006">
      <mc:Choice Requires="x14">
        <control shapeId="1026" r:id="rId6" name="TextBox2">
          <controlPr defaultSize="0" autoLine="0" r:id="rId5">
            <anchor moveWithCells="1" sizeWithCells="1">
              <from>
                <xdr:col>4</xdr:col>
                <xdr:colOff>769620</xdr:colOff>
                <xdr:row>134</xdr:row>
                <xdr:rowOff>259080</xdr:rowOff>
              </from>
              <to>
                <xdr:col>4</xdr:col>
                <xdr:colOff>1066800</xdr:colOff>
                <xdr:row>134</xdr:row>
                <xdr:rowOff>563880</xdr:rowOff>
              </to>
            </anchor>
          </controlPr>
        </control>
      </mc:Choice>
      <mc:Fallback>
        <control shapeId="1026" r:id="rId6" name="TextBox2"/>
      </mc:Fallback>
    </mc:AlternateContent>
    <mc:AlternateContent xmlns:mc="http://schemas.openxmlformats.org/markup-compatibility/2006">
      <mc:Choice Requires="x14">
        <control shapeId="1025" r:id="rId7" name="TextBox1">
          <controlPr defaultSize="0" autoLine="0" r:id="rId5">
            <anchor moveWithCells="1" sizeWithCells="1">
              <from>
                <xdr:col>3</xdr:col>
                <xdr:colOff>99060</xdr:colOff>
                <xdr:row>76</xdr:row>
                <xdr:rowOff>60960</xdr:rowOff>
              </from>
              <to>
                <xdr:col>3</xdr:col>
                <xdr:colOff>388620</xdr:colOff>
                <xdr:row>76</xdr:row>
                <xdr:rowOff>365760</xdr:rowOff>
              </to>
            </anchor>
          </controlPr>
        </control>
      </mc:Choice>
      <mc:Fallback>
        <control shapeId="1025" r:id="rId7" name="Tex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135"/>
  <sheetViews>
    <sheetView topLeftCell="A129" zoomScaleNormal="100" zoomScaleSheetLayoutView="65" workbookViewId="0">
      <selection activeCell="B128" sqref="B128"/>
    </sheetView>
  </sheetViews>
  <sheetFormatPr defaultRowHeight="14.4" x14ac:dyDescent="0.3"/>
  <cols>
    <col min="1" max="4" width="21" customWidth="1"/>
    <col min="5" max="7" width="21" style="63" customWidth="1"/>
    <col min="8" max="8" width="15.33203125" style="76" customWidth="1"/>
    <col min="9" max="9" width="43" customWidth="1"/>
    <col min="10" max="10" width="24.109375" customWidth="1"/>
    <col min="11" max="11" width="32" customWidth="1"/>
    <col min="12" max="12" width="23.33203125" customWidth="1"/>
    <col min="13" max="13" width="33.44140625" customWidth="1"/>
    <col min="14" max="14" width="29.88671875" customWidth="1"/>
    <col min="15" max="15" width="25.5546875" customWidth="1"/>
    <col min="16" max="16" width="22.88671875" customWidth="1"/>
    <col min="17" max="17" width="7.33203125" customWidth="1"/>
    <col min="18" max="18" width="18.33203125" customWidth="1"/>
    <col min="20" max="20" width="28.6640625" customWidth="1"/>
  </cols>
  <sheetData>
    <row r="1" spans="1:22" ht="15" customHeight="1" x14ac:dyDescent="0.3">
      <c r="A1" s="500" t="s">
        <v>200</v>
      </c>
      <c r="B1" s="500"/>
      <c r="C1" s="500"/>
      <c r="D1" s="500"/>
      <c r="E1" s="500"/>
      <c r="F1" s="500"/>
      <c r="G1" s="500"/>
      <c r="M1" s="25"/>
      <c r="N1" s="25"/>
      <c r="O1" s="25"/>
      <c r="P1" s="25"/>
      <c r="Q1" s="1"/>
      <c r="R1" s="25"/>
      <c r="S1" s="25"/>
      <c r="T1" s="25"/>
      <c r="U1" s="25"/>
      <c r="V1" s="25"/>
    </row>
    <row r="2" spans="1:22" ht="24" customHeight="1" x14ac:dyDescent="0.3">
      <c r="A2" s="501" t="s">
        <v>66</v>
      </c>
      <c r="B2" s="502"/>
      <c r="C2" s="502"/>
      <c r="D2" s="502"/>
      <c r="E2" s="502"/>
      <c r="F2" s="502"/>
      <c r="G2" s="503"/>
      <c r="H2" s="77" t="s">
        <v>111</v>
      </c>
      <c r="I2" s="28"/>
      <c r="J2" s="28"/>
      <c r="K2" s="28"/>
      <c r="L2" s="28"/>
    </row>
    <row r="3" spans="1:22" ht="47.25" customHeight="1" x14ac:dyDescent="0.25">
      <c r="A3" s="301" t="s">
        <v>0</v>
      </c>
      <c r="B3" s="299"/>
      <c r="C3" s="298"/>
      <c r="D3" s="300"/>
      <c r="E3" s="465"/>
      <c r="F3" s="466"/>
      <c r="G3" s="467"/>
      <c r="H3" s="166" t="s">
        <v>234</v>
      </c>
      <c r="I3" s="8"/>
      <c r="J3" s="8"/>
      <c r="K3" s="8"/>
      <c r="L3" s="8"/>
    </row>
    <row r="4" spans="1:22" ht="24" customHeight="1" x14ac:dyDescent="0.3">
      <c r="A4" s="301" t="s">
        <v>11</v>
      </c>
      <c r="B4" s="299"/>
      <c r="C4" s="302"/>
      <c r="D4" s="300"/>
      <c r="E4" s="507"/>
      <c r="F4" s="508"/>
      <c r="G4" s="509"/>
      <c r="H4" s="75"/>
      <c r="I4" s="8"/>
      <c r="J4" s="8"/>
      <c r="K4" s="8"/>
      <c r="L4" s="8"/>
    </row>
    <row r="5" spans="1:22" ht="33" customHeight="1" x14ac:dyDescent="0.25">
      <c r="A5" s="301" t="s">
        <v>17</v>
      </c>
      <c r="B5" s="299"/>
      <c r="C5" s="299"/>
      <c r="D5" s="300"/>
      <c r="E5" s="465"/>
      <c r="F5" s="466"/>
      <c r="G5" s="467"/>
      <c r="H5" s="75"/>
      <c r="I5" s="8"/>
      <c r="J5" s="8"/>
      <c r="K5" s="8"/>
      <c r="L5" s="8"/>
    </row>
    <row r="6" spans="1:22" ht="60" customHeight="1" x14ac:dyDescent="0.25">
      <c r="A6" s="301" t="s">
        <v>209</v>
      </c>
      <c r="B6" s="299"/>
      <c r="C6" s="299"/>
      <c r="D6" s="300"/>
      <c r="E6" s="475"/>
      <c r="F6" s="413"/>
      <c r="G6" s="414"/>
      <c r="H6" s="75"/>
      <c r="I6" s="8"/>
      <c r="J6" s="8"/>
      <c r="K6" s="8"/>
      <c r="L6" s="8"/>
    </row>
    <row r="7" spans="1:22" ht="18.75" customHeight="1" x14ac:dyDescent="0.25">
      <c r="B7" s="115"/>
      <c r="H7" s="75"/>
      <c r="I7" s="8"/>
      <c r="J7" s="8"/>
      <c r="K7" s="8"/>
      <c r="L7" s="8"/>
    </row>
    <row r="8" spans="1:22" s="117" customFormat="1" ht="18.75" customHeight="1" x14ac:dyDescent="0.25">
      <c r="A8" s="510" t="s">
        <v>70</v>
      </c>
      <c r="B8" s="510"/>
      <c r="C8" s="510"/>
      <c r="D8" s="510"/>
      <c r="E8" s="512">
        <f>'Shortline,BL,Spur Application'!E32</f>
        <v>0</v>
      </c>
      <c r="F8" s="513"/>
      <c r="G8" s="514"/>
      <c r="H8" s="75"/>
      <c r="I8" s="8"/>
      <c r="J8" s="8"/>
      <c r="K8" s="8"/>
      <c r="L8" s="8"/>
    </row>
    <row r="9" spans="1:22" s="117" customFormat="1" ht="18.75" customHeight="1" x14ac:dyDescent="0.25">
      <c r="A9" s="510" t="s">
        <v>226</v>
      </c>
      <c r="B9" s="510"/>
      <c r="C9" s="510"/>
      <c r="D9" s="510"/>
      <c r="E9" s="512">
        <f>'Shortline,BL,Spur Application'!E34</f>
        <v>0</v>
      </c>
      <c r="F9" s="513"/>
      <c r="G9" s="514"/>
      <c r="H9" s="75"/>
      <c r="I9" s="8"/>
      <c r="J9" s="8"/>
      <c r="K9" s="8"/>
      <c r="L9" s="8"/>
    </row>
    <row r="10" spans="1:22" s="117" customFormat="1" ht="18.75" customHeight="1" x14ac:dyDescent="0.25">
      <c r="A10" s="511" t="s">
        <v>227</v>
      </c>
      <c r="B10" s="511"/>
      <c r="C10" s="511"/>
      <c r="D10" s="511"/>
      <c r="E10" s="515">
        <f>'Shortline,BL,Spur Application'!E33</f>
        <v>0</v>
      </c>
      <c r="F10" s="516"/>
      <c r="G10" s="517"/>
      <c r="H10" s="75"/>
      <c r="I10" s="8"/>
      <c r="J10" s="8"/>
      <c r="K10" s="8"/>
      <c r="L10" s="8"/>
    </row>
    <row r="11" spans="1:22" s="117" customFormat="1" ht="18.75" customHeight="1" x14ac:dyDescent="0.25">
      <c r="A11" s="127"/>
      <c r="B11" s="127"/>
      <c r="C11" s="127"/>
      <c r="D11" s="127"/>
      <c r="E11" s="126"/>
      <c r="F11" s="126"/>
      <c r="G11" s="126"/>
      <c r="H11" s="75"/>
      <c r="I11" s="8"/>
      <c r="J11" s="8"/>
      <c r="K11" s="8"/>
      <c r="L11" s="8"/>
    </row>
    <row r="12" spans="1:22" ht="18.75" x14ac:dyDescent="0.3">
      <c r="A12" s="504" t="s">
        <v>67</v>
      </c>
      <c r="B12" s="505"/>
      <c r="C12" s="505"/>
      <c r="D12" s="505"/>
      <c r="E12" s="505"/>
      <c r="F12" s="505"/>
      <c r="G12" s="506"/>
      <c r="H12" s="75"/>
      <c r="I12" s="8"/>
      <c r="J12" s="8"/>
      <c r="K12" s="8"/>
      <c r="L12" s="8"/>
    </row>
    <row r="13" spans="1:22" ht="15" x14ac:dyDescent="0.25">
      <c r="A13" s="303" t="s">
        <v>68</v>
      </c>
      <c r="B13" s="270"/>
      <c r="C13" s="304"/>
      <c r="D13" s="304"/>
      <c r="E13" s="305"/>
      <c r="F13" s="305"/>
      <c r="G13" s="306"/>
      <c r="I13" s="8"/>
      <c r="J13" s="8"/>
      <c r="K13" s="8"/>
      <c r="L13" s="8"/>
    </row>
    <row r="14" spans="1:22" s="14" customFormat="1" ht="48.75" customHeight="1" x14ac:dyDescent="0.25">
      <c r="A14" s="307" t="s">
        <v>172</v>
      </c>
      <c r="B14" s="246" t="s">
        <v>95</v>
      </c>
      <c r="C14" s="308" t="s">
        <v>94</v>
      </c>
      <c r="D14" s="308" t="s">
        <v>79</v>
      </c>
      <c r="E14" s="309" t="s">
        <v>80</v>
      </c>
      <c r="F14" s="309" t="s">
        <v>81</v>
      </c>
      <c r="G14" s="309" t="s">
        <v>82</v>
      </c>
      <c r="H14" s="78"/>
      <c r="I14" s="8"/>
      <c r="J14" s="8"/>
      <c r="K14" s="8"/>
      <c r="L14" s="8"/>
    </row>
    <row r="15" spans="1:22" ht="15" x14ac:dyDescent="0.25">
      <c r="A15" s="68">
        <f>'Shortline,BL,Spur Application'!C80</f>
        <v>0</v>
      </c>
      <c r="B15" s="136">
        <f>IF(C15&gt;0,VLOOKUP(C15,'Rating Factors'!G4:H7,2),0)</f>
        <v>0</v>
      </c>
      <c r="C15" s="22">
        <f>'Shortline,BL,Spur Application'!D80</f>
        <v>0</v>
      </c>
      <c r="D15" s="22">
        <f>'Shortline,BL,Spur Application'!E80</f>
        <v>0</v>
      </c>
      <c r="E15" s="163"/>
      <c r="F15" s="163"/>
      <c r="G15" s="68">
        <f>'Shortline,BL,Spur Application'!H80</f>
        <v>0</v>
      </c>
      <c r="H15" s="75"/>
      <c r="I15" s="1"/>
      <c r="J15" s="1"/>
      <c r="K15" s="1"/>
      <c r="L15" s="1"/>
    </row>
    <row r="16" spans="1:22" ht="15" x14ac:dyDescent="0.25">
      <c r="A16" s="68">
        <f>'Shortline,BL,Spur Application'!C81</f>
        <v>0</v>
      </c>
      <c r="B16" s="344">
        <f>IF(C16&gt;0,VLOOKUP(C16,'Rating Factors'!G4:H7,2),0)</f>
        <v>0</v>
      </c>
      <c r="C16" s="22">
        <f>'Shortline,BL,Spur Application'!D81</f>
        <v>0</v>
      </c>
      <c r="D16" s="22">
        <f>'Shortline,BL,Spur Application'!E81</f>
        <v>0</v>
      </c>
      <c r="E16" s="163"/>
      <c r="F16" s="163"/>
      <c r="G16" s="68">
        <f>'Shortline,BL,Spur Application'!H81</f>
        <v>0</v>
      </c>
      <c r="H16" s="75"/>
      <c r="I16" s="1"/>
      <c r="J16" s="1"/>
      <c r="K16" s="1"/>
      <c r="L16" s="1"/>
    </row>
    <row r="17" spans="1:12" ht="15" x14ac:dyDescent="0.25">
      <c r="A17" s="68">
        <f>'Shortline,BL,Spur Application'!C82</f>
        <v>0</v>
      </c>
      <c r="B17" s="344">
        <f>IF(C17&gt;0,VLOOKUP(C17,'Rating Factors'!G4:H7,2),0)</f>
        <v>0</v>
      </c>
      <c r="C17" s="22">
        <f>'Shortline,BL,Spur Application'!D82</f>
        <v>0</v>
      </c>
      <c r="D17" s="22">
        <f>'Shortline,BL,Spur Application'!E82</f>
        <v>0</v>
      </c>
      <c r="E17" s="163"/>
      <c r="F17" s="163"/>
      <c r="G17" s="68">
        <f>'Shortline,BL,Spur Application'!H82</f>
        <v>0</v>
      </c>
      <c r="H17" s="75"/>
      <c r="I17" s="1"/>
      <c r="J17" s="1"/>
      <c r="K17" s="1"/>
      <c r="L17" s="1"/>
    </row>
    <row r="18" spans="1:12" ht="15" x14ac:dyDescent="0.25">
      <c r="A18" s="68">
        <f>'Shortline,BL,Spur Application'!C83</f>
        <v>0</v>
      </c>
      <c r="B18" s="344">
        <f>IF(C18&gt;0,VLOOKUP(C18,'Rating Factors'!G4:H7,2),0)</f>
        <v>0</v>
      </c>
      <c r="C18" s="22">
        <f>'Shortline,BL,Spur Application'!D83</f>
        <v>0</v>
      </c>
      <c r="D18" s="22">
        <f>'Shortline,BL,Spur Application'!E83</f>
        <v>0</v>
      </c>
      <c r="E18" s="163"/>
      <c r="F18" s="163"/>
      <c r="G18" s="68">
        <f>'Shortline,BL,Spur Application'!H83</f>
        <v>0</v>
      </c>
      <c r="H18" s="75"/>
      <c r="I18" s="1"/>
      <c r="J18" s="1"/>
      <c r="K18" s="1"/>
      <c r="L18" s="1"/>
    </row>
    <row r="19" spans="1:12" s="137" customFormat="1" ht="15" x14ac:dyDescent="0.25">
      <c r="A19" s="68">
        <f>'Shortline,BL,Spur Application'!C84</f>
        <v>0</v>
      </c>
      <c r="B19" s="344">
        <f>IF(C19&gt;0,VLOOKUP(C19,'Rating Factors'!G4:H7,2),0)</f>
        <v>0</v>
      </c>
      <c r="C19" s="136">
        <f>'Shortline,BL,Spur Application'!D84</f>
        <v>0</v>
      </c>
      <c r="D19" s="136">
        <f>'Shortline,BL,Spur Application'!E84</f>
        <v>0</v>
      </c>
      <c r="E19" s="163"/>
      <c r="F19" s="163"/>
      <c r="G19" s="68">
        <f>'Shortline,BL,Spur Application'!H84</f>
        <v>0</v>
      </c>
      <c r="H19" s="75"/>
      <c r="I19" s="1"/>
      <c r="J19" s="1"/>
      <c r="K19" s="1"/>
      <c r="L19" s="1"/>
    </row>
    <row r="20" spans="1:12" s="137" customFormat="1" ht="15" x14ac:dyDescent="0.25">
      <c r="A20" s="68">
        <f>'Shortline,BL,Spur Application'!C85</f>
        <v>0</v>
      </c>
      <c r="B20" s="344">
        <f>IF(C20&gt;0,VLOOKUP(C20,'Rating Factors'!G4:H7,2),0)</f>
        <v>0</v>
      </c>
      <c r="C20" s="136">
        <f>'Shortline,BL,Spur Application'!D85</f>
        <v>0</v>
      </c>
      <c r="D20" s="136">
        <f>'Shortline,BL,Spur Application'!E85</f>
        <v>0</v>
      </c>
      <c r="E20" s="163"/>
      <c r="F20" s="163"/>
      <c r="G20" s="68">
        <f>'Shortline,BL,Spur Application'!H85</f>
        <v>0</v>
      </c>
      <c r="H20" s="75"/>
      <c r="I20" s="1"/>
      <c r="J20" s="1"/>
      <c r="K20" s="1"/>
      <c r="L20" s="1"/>
    </row>
    <row r="21" spans="1:12" s="137" customFormat="1" ht="15" x14ac:dyDescent="0.25">
      <c r="A21" s="68">
        <f>'Shortline,BL,Spur Application'!C86</f>
        <v>0</v>
      </c>
      <c r="B21" s="344">
        <f>IF(C21&gt;0,VLOOKUP(C21,'Rating Factors'!G4:H7,2),0)</f>
        <v>0</v>
      </c>
      <c r="C21" s="136">
        <f>'Shortline,BL,Spur Application'!D86</f>
        <v>0</v>
      </c>
      <c r="D21" s="136">
        <f>'Shortline,BL,Spur Application'!E86</f>
        <v>0</v>
      </c>
      <c r="E21" s="163"/>
      <c r="F21" s="163"/>
      <c r="G21" s="68">
        <f>'Shortline,BL,Spur Application'!H86</f>
        <v>0</v>
      </c>
      <c r="H21" s="75"/>
      <c r="I21" s="1"/>
      <c r="J21" s="1"/>
      <c r="K21" s="1"/>
      <c r="L21" s="1"/>
    </row>
    <row r="22" spans="1:12" s="137" customFormat="1" ht="15" x14ac:dyDescent="0.25">
      <c r="A22" s="68">
        <f>'Shortline,BL,Spur Application'!C87</f>
        <v>0</v>
      </c>
      <c r="B22" s="344">
        <f>IF(C22&gt;0,VLOOKUP(C22,'Rating Factors'!G4:H7,2),0)</f>
        <v>0</v>
      </c>
      <c r="C22" s="136">
        <f>'Shortline,BL,Spur Application'!D87</f>
        <v>0</v>
      </c>
      <c r="D22" s="136">
        <f>'Shortline,BL,Spur Application'!E87</f>
        <v>0</v>
      </c>
      <c r="E22" s="163"/>
      <c r="F22" s="163"/>
      <c r="G22" s="68">
        <f>'Shortline,BL,Spur Application'!H87</f>
        <v>0</v>
      </c>
      <c r="H22" s="75"/>
      <c r="I22" s="1"/>
      <c r="J22" s="1"/>
      <c r="K22" s="1"/>
      <c r="L22" s="1"/>
    </row>
    <row r="23" spans="1:12" s="137" customFormat="1" ht="15" x14ac:dyDescent="0.25">
      <c r="A23" s="68">
        <f>'Shortline,BL,Spur Application'!C88</f>
        <v>0</v>
      </c>
      <c r="B23" s="344">
        <f>IF(C23&gt;0,VLOOKUP(C23,'Rating Factors'!G4:H7,2),0)</f>
        <v>0</v>
      </c>
      <c r="C23" s="136">
        <f>'Shortline,BL,Spur Application'!D88</f>
        <v>0</v>
      </c>
      <c r="D23" s="136">
        <f>'Shortline,BL,Spur Application'!E88</f>
        <v>0</v>
      </c>
      <c r="E23" s="163"/>
      <c r="F23" s="163"/>
      <c r="G23" s="68">
        <f>'Shortline,BL,Spur Application'!H88</f>
        <v>0</v>
      </c>
      <c r="H23" s="75"/>
      <c r="I23" s="1"/>
      <c r="J23" s="1"/>
      <c r="K23" s="1"/>
      <c r="L23" s="1"/>
    </row>
    <row r="24" spans="1:12" s="137" customFormat="1" ht="15" x14ac:dyDescent="0.25">
      <c r="A24" s="68">
        <f>'Shortline,BL,Spur Application'!C89</f>
        <v>0</v>
      </c>
      <c r="B24" s="344">
        <f>IF(C24&gt;0,VLOOKUP(C24,'Rating Factors'!G4:H7,2),0)</f>
        <v>0</v>
      </c>
      <c r="C24" s="136">
        <f>'Shortline,BL,Spur Application'!D89</f>
        <v>0</v>
      </c>
      <c r="D24" s="136">
        <f>'Shortline,BL,Spur Application'!E89</f>
        <v>0</v>
      </c>
      <c r="E24" s="163"/>
      <c r="F24" s="163"/>
      <c r="G24" s="68">
        <f>'Shortline,BL,Spur Application'!H89</f>
        <v>0</v>
      </c>
      <c r="H24" s="75"/>
      <c r="I24" s="1"/>
      <c r="J24" s="1"/>
      <c r="K24" s="1"/>
      <c r="L24" s="1"/>
    </row>
    <row r="25" spans="1:12" s="137" customFormat="1" ht="15" x14ac:dyDescent="0.25">
      <c r="A25" s="68">
        <f>'Shortline,BL,Spur Application'!C90</f>
        <v>0</v>
      </c>
      <c r="B25" s="344">
        <f>IF(C25&gt;0,VLOOKUP(C25,'Rating Factors'!G4:H7,2),0)</f>
        <v>0</v>
      </c>
      <c r="C25" s="136">
        <f>'Shortline,BL,Spur Application'!D90</f>
        <v>0</v>
      </c>
      <c r="D25" s="136">
        <f>'Shortline,BL,Spur Application'!E90</f>
        <v>0</v>
      </c>
      <c r="E25" s="163"/>
      <c r="F25" s="163"/>
      <c r="G25" s="68">
        <f>'Shortline,BL,Spur Application'!H90</f>
        <v>0</v>
      </c>
      <c r="H25" s="75"/>
      <c r="I25" s="1"/>
      <c r="J25" s="1"/>
      <c r="K25" s="1"/>
      <c r="L25" s="1"/>
    </row>
    <row r="26" spans="1:12" s="137" customFormat="1" ht="15" x14ac:dyDescent="0.25">
      <c r="A26" s="68">
        <f>'Shortline,BL,Spur Application'!C91</f>
        <v>0</v>
      </c>
      <c r="B26" s="344">
        <f>IF(C26&gt;0,VLOOKUP(C26,'Rating Factors'!G4:H7,2),0)</f>
        <v>0</v>
      </c>
      <c r="C26" s="136">
        <f>'Shortline,BL,Spur Application'!D91</f>
        <v>0</v>
      </c>
      <c r="D26" s="136">
        <f>'Shortline,BL,Spur Application'!E91</f>
        <v>0</v>
      </c>
      <c r="E26" s="163"/>
      <c r="F26" s="163"/>
      <c r="G26" s="68">
        <f>'Shortline,BL,Spur Application'!H91</f>
        <v>0</v>
      </c>
      <c r="H26" s="75"/>
      <c r="I26" s="1"/>
      <c r="J26" s="1"/>
      <c r="K26" s="1"/>
      <c r="L26" s="1"/>
    </row>
    <row r="27" spans="1:12" ht="15" x14ac:dyDescent="0.25">
      <c r="A27" s="15" t="s">
        <v>69</v>
      </c>
      <c r="B27" s="22"/>
      <c r="C27" s="19"/>
      <c r="D27" s="15">
        <f>SUM(D15:D26)</f>
        <v>0</v>
      </c>
      <c r="E27" s="69"/>
      <c r="F27" s="69"/>
      <c r="G27" s="69"/>
      <c r="H27" s="75"/>
      <c r="I27" s="1"/>
      <c r="J27" s="1"/>
      <c r="K27" s="1"/>
      <c r="L27" s="1"/>
    </row>
    <row r="28" spans="1:12" s="117" customFormat="1" ht="15" x14ac:dyDescent="0.25">
      <c r="A28" s="161"/>
      <c r="B28" s="26"/>
      <c r="C28" s="26"/>
      <c r="D28" s="45"/>
      <c r="E28" s="100"/>
      <c r="F28" s="100"/>
      <c r="G28" s="100"/>
      <c r="H28" s="75"/>
      <c r="I28" s="1"/>
      <c r="J28" s="1"/>
      <c r="K28" s="1"/>
      <c r="L28" s="1"/>
    </row>
    <row r="29" spans="1:12" s="117" customFormat="1" ht="15" x14ac:dyDescent="0.25">
      <c r="A29" s="112"/>
      <c r="B29" s="26"/>
      <c r="C29" s="26"/>
      <c r="D29" s="45"/>
      <c r="E29" s="100"/>
      <c r="F29" s="100"/>
      <c r="G29" s="100"/>
      <c r="H29" s="75"/>
      <c r="I29" s="1"/>
      <c r="J29" s="1"/>
      <c r="K29" s="1"/>
      <c r="L29" s="1"/>
    </row>
    <row r="30" spans="1:12" s="96" customFormat="1" ht="15" x14ac:dyDescent="0.25">
      <c r="A30" s="45"/>
      <c r="B30" s="26"/>
      <c r="C30" s="26"/>
      <c r="D30" s="45"/>
      <c r="E30" s="100"/>
      <c r="F30" s="100"/>
      <c r="G30" s="100"/>
      <c r="H30" s="75"/>
      <c r="I30" s="1"/>
      <c r="J30" s="1"/>
      <c r="K30" s="1"/>
      <c r="L30" s="1"/>
    </row>
    <row r="31" spans="1:12" ht="15" x14ac:dyDescent="0.25">
      <c r="A31" s="343" t="s">
        <v>388</v>
      </c>
      <c r="B31" s="310"/>
      <c r="C31" s="311"/>
      <c r="D31" s="311"/>
      <c r="E31" s="312"/>
      <c r="F31" s="312"/>
      <c r="G31" s="313"/>
      <c r="H31" s="75"/>
      <c r="I31" s="1"/>
      <c r="J31" s="1"/>
      <c r="K31" s="1"/>
      <c r="L31" s="1"/>
    </row>
    <row r="32" spans="1:12" ht="54" customHeight="1" x14ac:dyDescent="0.25">
      <c r="A32" s="307" t="s">
        <v>172</v>
      </c>
      <c r="B32" s="314" t="s">
        <v>175</v>
      </c>
      <c r="C32" s="307" t="s">
        <v>94</v>
      </c>
      <c r="D32" s="307" t="s">
        <v>79</v>
      </c>
      <c r="E32" s="315" t="s">
        <v>80</v>
      </c>
      <c r="F32" s="315" t="s">
        <v>81</v>
      </c>
      <c r="G32" s="315" t="s">
        <v>85</v>
      </c>
      <c r="H32" s="75"/>
      <c r="I32" s="1"/>
      <c r="J32" s="1"/>
      <c r="K32" s="1"/>
      <c r="L32" s="1"/>
    </row>
    <row r="33" spans="1:12" ht="15" x14ac:dyDescent="0.25">
      <c r="A33" s="68">
        <f>'Shortline,BL,Spur Application'!C95</f>
        <v>0</v>
      </c>
      <c r="B33" s="344">
        <f>IF(C33&gt;0,VLOOKUP(C33,'Rating Factors'!G4:H7,2),0)</f>
        <v>0</v>
      </c>
      <c r="C33" s="22">
        <f>'Shortline,BL,Spur Application'!D95</f>
        <v>0</v>
      </c>
      <c r="D33" s="22">
        <f>'Shortline,BL,Spur Application'!E95</f>
        <v>0</v>
      </c>
      <c r="E33" s="163"/>
      <c r="F33" s="163"/>
      <c r="G33" s="68">
        <f>'Shortline,BL,Spur Application'!H95</f>
        <v>0</v>
      </c>
      <c r="H33" s="75"/>
      <c r="I33" s="1"/>
      <c r="J33" s="1"/>
      <c r="K33" s="1"/>
      <c r="L33" s="1"/>
    </row>
    <row r="34" spans="1:12" ht="15" x14ac:dyDescent="0.25">
      <c r="A34" s="68">
        <f>'Shortline,BL,Spur Application'!C96</f>
        <v>0</v>
      </c>
      <c r="B34" s="344">
        <f>IF(C34&gt;0,VLOOKUP(C34,'Rating Factors'!G4:H7,2),0)</f>
        <v>0</v>
      </c>
      <c r="C34" s="22">
        <f>'Shortline,BL,Spur Application'!D96</f>
        <v>0</v>
      </c>
      <c r="D34" s="22">
        <f>'Shortline,BL,Spur Application'!E96</f>
        <v>0</v>
      </c>
      <c r="E34" s="163"/>
      <c r="F34" s="163"/>
      <c r="G34" s="68">
        <f>'Shortline,BL,Spur Application'!H96</f>
        <v>0</v>
      </c>
      <c r="H34" s="75"/>
      <c r="I34" s="1"/>
      <c r="J34" s="1"/>
      <c r="K34" s="1"/>
      <c r="L34" s="1"/>
    </row>
    <row r="35" spans="1:12" ht="15" x14ac:dyDescent="0.25">
      <c r="A35" s="68">
        <f>'Shortline,BL,Spur Application'!C97</f>
        <v>0</v>
      </c>
      <c r="B35" s="344">
        <f>IF(C35&gt;0,VLOOKUP(C35,'Rating Factors'!G4:H7,2),0)</f>
        <v>0</v>
      </c>
      <c r="C35" s="22">
        <f>'Shortline,BL,Spur Application'!D97</f>
        <v>0</v>
      </c>
      <c r="D35" s="22">
        <f>'Shortline,BL,Spur Application'!E97</f>
        <v>0</v>
      </c>
      <c r="E35" s="163"/>
      <c r="F35" s="163"/>
      <c r="G35" s="68">
        <f>'Shortline,BL,Spur Application'!H97</f>
        <v>0</v>
      </c>
      <c r="H35" s="75"/>
      <c r="I35" s="1"/>
      <c r="J35" s="1"/>
      <c r="K35" s="1"/>
      <c r="L35" s="1"/>
    </row>
    <row r="36" spans="1:12" ht="15" x14ac:dyDescent="0.25">
      <c r="A36" s="68">
        <f>'Shortline,BL,Spur Application'!C98</f>
        <v>0</v>
      </c>
      <c r="B36" s="344">
        <f>IF(C36&gt;0,VLOOKUP(C36,'Rating Factors'!G4:H7,2),0)</f>
        <v>0</v>
      </c>
      <c r="C36" s="22">
        <f>'Shortline,BL,Spur Application'!D98</f>
        <v>0</v>
      </c>
      <c r="D36" s="22">
        <f>'Shortline,BL,Spur Application'!E98</f>
        <v>0</v>
      </c>
      <c r="E36" s="163"/>
      <c r="F36" s="163"/>
      <c r="G36" s="68">
        <f>'Shortline,BL,Spur Application'!H98</f>
        <v>0</v>
      </c>
      <c r="H36" s="75"/>
      <c r="I36" s="1"/>
      <c r="J36" s="1"/>
      <c r="K36" s="1"/>
      <c r="L36" s="1"/>
    </row>
    <row r="37" spans="1:12" ht="15" x14ac:dyDescent="0.25">
      <c r="A37" s="68">
        <f>'Shortline,BL,Spur Application'!C99</f>
        <v>0</v>
      </c>
      <c r="B37" s="344">
        <f>IF(C37&gt;0,VLOOKUP(C37,'Rating Factors'!G4:H7,2),0)</f>
        <v>0</v>
      </c>
      <c r="C37" s="22">
        <f>'Shortline,BL,Spur Application'!D99</f>
        <v>0</v>
      </c>
      <c r="D37" s="22">
        <f>'Shortline,BL,Spur Application'!E99</f>
        <v>0</v>
      </c>
      <c r="E37" s="163"/>
      <c r="F37" s="163"/>
      <c r="G37" s="68">
        <f>'Shortline,BL,Spur Application'!H99</f>
        <v>0</v>
      </c>
      <c r="H37" s="75"/>
      <c r="I37" s="1"/>
      <c r="J37" s="1"/>
      <c r="K37" s="1"/>
      <c r="L37" s="1"/>
    </row>
    <row r="38" spans="1:12" s="137" customFormat="1" ht="15" x14ac:dyDescent="0.25">
      <c r="A38" s="68">
        <f>'Shortline,BL,Spur Application'!C100</f>
        <v>0</v>
      </c>
      <c r="B38" s="344">
        <f>IF(C38&gt;0,VLOOKUP(C38,'Rating Factors'!G4:H7,2),0)</f>
        <v>0</v>
      </c>
      <c r="C38" s="136">
        <f>'Shortline,BL,Spur Application'!D100</f>
        <v>0</v>
      </c>
      <c r="D38" s="136">
        <f>'Shortline,BL,Spur Application'!E100</f>
        <v>0</v>
      </c>
      <c r="E38" s="163"/>
      <c r="F38" s="163"/>
      <c r="G38" s="68">
        <f>'Shortline,BL,Spur Application'!H100</f>
        <v>0</v>
      </c>
      <c r="H38" s="75"/>
      <c r="I38" s="1"/>
      <c r="J38" s="1"/>
      <c r="K38" s="1"/>
      <c r="L38" s="1"/>
    </row>
    <row r="39" spans="1:12" s="137" customFormat="1" ht="15" x14ac:dyDescent="0.25">
      <c r="A39" s="68">
        <f>'Shortline,BL,Spur Application'!C101</f>
        <v>0</v>
      </c>
      <c r="B39" s="344">
        <f>IF(C39&gt;0,VLOOKUP(C39,'Rating Factors'!G4:H7,2),0)</f>
        <v>0</v>
      </c>
      <c r="C39" s="136">
        <f>'Shortline,BL,Spur Application'!D101</f>
        <v>0</v>
      </c>
      <c r="D39" s="136">
        <f>'Shortline,BL,Spur Application'!E101</f>
        <v>0</v>
      </c>
      <c r="E39" s="163"/>
      <c r="F39" s="163"/>
      <c r="G39" s="68">
        <f>'Shortline,BL,Spur Application'!H101</f>
        <v>0</v>
      </c>
      <c r="H39" s="75"/>
      <c r="I39" s="1"/>
      <c r="J39" s="1"/>
      <c r="K39" s="1"/>
      <c r="L39" s="1"/>
    </row>
    <row r="40" spans="1:12" s="137" customFormat="1" ht="15" x14ac:dyDescent="0.25">
      <c r="A40" s="68">
        <f>'Shortline,BL,Spur Application'!C102</f>
        <v>0</v>
      </c>
      <c r="B40" s="344">
        <f>IF(C40&gt;0,VLOOKUP(C40,'Rating Factors'!G4:H7,2),0)</f>
        <v>0</v>
      </c>
      <c r="C40" s="136">
        <f>'Shortline,BL,Spur Application'!D102</f>
        <v>0</v>
      </c>
      <c r="D40" s="136">
        <f>'Shortline,BL,Spur Application'!E102</f>
        <v>0</v>
      </c>
      <c r="E40" s="163"/>
      <c r="F40" s="163"/>
      <c r="G40" s="68">
        <f>'Shortline,BL,Spur Application'!H102</f>
        <v>0</v>
      </c>
      <c r="H40" s="75"/>
      <c r="I40" s="1"/>
      <c r="J40" s="1"/>
      <c r="K40" s="1"/>
      <c r="L40" s="1"/>
    </row>
    <row r="41" spans="1:12" s="137" customFormat="1" ht="15" x14ac:dyDescent="0.25">
      <c r="A41" s="68">
        <f>'Shortline,BL,Spur Application'!C103</f>
        <v>0</v>
      </c>
      <c r="B41" s="344">
        <f>IF(C41&gt;0,VLOOKUP(C41,'Rating Factors'!G4:H7,2),0)</f>
        <v>0</v>
      </c>
      <c r="C41" s="136">
        <f>'Shortline,BL,Spur Application'!D103</f>
        <v>0</v>
      </c>
      <c r="D41" s="136">
        <f>'Shortline,BL,Spur Application'!E103</f>
        <v>0</v>
      </c>
      <c r="E41" s="163"/>
      <c r="F41" s="163"/>
      <c r="G41" s="68">
        <f>'Shortline,BL,Spur Application'!H103</f>
        <v>0</v>
      </c>
      <c r="H41" s="75"/>
      <c r="I41" s="1"/>
      <c r="J41" s="1"/>
      <c r="K41" s="1"/>
      <c r="L41" s="1"/>
    </row>
    <row r="42" spans="1:12" s="137" customFormat="1" ht="15" x14ac:dyDescent="0.25">
      <c r="A42" s="68">
        <f>'Shortline,BL,Spur Application'!C104</f>
        <v>0</v>
      </c>
      <c r="B42" s="344">
        <f>IF(C42&gt;0,VLOOKUP(C42,'Rating Factors'!G4:H7,2),0)</f>
        <v>0</v>
      </c>
      <c r="C42" s="136">
        <f>'Shortline,BL,Spur Application'!D104</f>
        <v>0</v>
      </c>
      <c r="D42" s="136">
        <f>'Shortline,BL,Spur Application'!E104</f>
        <v>0</v>
      </c>
      <c r="E42" s="163"/>
      <c r="F42" s="163"/>
      <c r="G42" s="68">
        <f>'Shortline,BL,Spur Application'!H104</f>
        <v>0</v>
      </c>
      <c r="H42" s="75"/>
      <c r="I42" s="1"/>
      <c r="J42" s="1"/>
      <c r="K42" s="1"/>
      <c r="L42" s="1"/>
    </row>
    <row r="43" spans="1:12" s="241" customFormat="1" ht="15" x14ac:dyDescent="0.25">
      <c r="A43" s="68">
        <f>'Shortline,BL,Spur Application'!C105</f>
        <v>0</v>
      </c>
      <c r="B43" s="346">
        <f>IF(C43&gt;0,VLOOKUP(C43,'Rating Factors'!G4:H7,2),0)</f>
        <v>0</v>
      </c>
      <c r="C43" s="346">
        <f>'Shortline,BL,Spur Application'!D105</f>
        <v>0</v>
      </c>
      <c r="D43" s="346">
        <f>'Shortline,BL,Spur Application'!E105</f>
        <v>0</v>
      </c>
      <c r="E43" s="163"/>
      <c r="F43" s="163"/>
      <c r="G43" s="68">
        <f>'Shortline,BL,Spur Application'!H105</f>
        <v>0</v>
      </c>
      <c r="H43" s="75"/>
      <c r="I43" s="217"/>
      <c r="J43" s="217"/>
      <c r="K43" s="217"/>
      <c r="L43" s="217"/>
    </row>
    <row r="44" spans="1:12" s="241" customFormat="1" ht="15" x14ac:dyDescent="0.25">
      <c r="A44" s="68">
        <f>'Shortline,BL,Spur Application'!C106</f>
        <v>0</v>
      </c>
      <c r="B44" s="346">
        <f>IF(C44&gt;0,VLOOKUP(C44,'Rating Factors'!G4:H7,2),0)</f>
        <v>0</v>
      </c>
      <c r="C44" s="346">
        <f>'Shortline,BL,Spur Application'!D106</f>
        <v>0</v>
      </c>
      <c r="D44" s="346">
        <f>'Shortline,BL,Spur Application'!E106</f>
        <v>0</v>
      </c>
      <c r="E44" s="163"/>
      <c r="F44" s="163"/>
      <c r="G44" s="68">
        <f>'Shortline,BL,Spur Application'!H106</f>
        <v>0</v>
      </c>
      <c r="H44" s="75"/>
      <c r="I44" s="217"/>
      <c r="J44" s="217"/>
      <c r="K44" s="217"/>
      <c r="L44" s="217"/>
    </row>
    <row r="45" spans="1:12" ht="15" x14ac:dyDescent="0.25">
      <c r="A45" s="15" t="s">
        <v>69</v>
      </c>
      <c r="B45" s="22"/>
      <c r="C45" s="275"/>
      <c r="D45" s="15">
        <f>SUM(D33:D44)</f>
        <v>0</v>
      </c>
      <c r="E45" s="286"/>
      <c r="F45" s="286"/>
      <c r="G45" s="286"/>
      <c r="H45" s="75"/>
      <c r="I45" s="1"/>
      <c r="J45" s="1"/>
      <c r="K45" s="1"/>
      <c r="L45" s="1"/>
    </row>
    <row r="46" spans="1:12" s="111" customFormat="1" ht="15" x14ac:dyDescent="0.25">
      <c r="A46" s="112"/>
      <c r="B46" s="26"/>
      <c r="C46" s="26"/>
      <c r="D46" s="45"/>
      <c r="E46" s="100"/>
      <c r="F46" s="100"/>
      <c r="G46" s="100"/>
      <c r="H46" s="75"/>
      <c r="I46" s="1"/>
      <c r="J46" s="1"/>
      <c r="K46" s="1"/>
      <c r="L46" s="1"/>
    </row>
    <row r="47" spans="1:12" s="111" customFormat="1" ht="15" x14ac:dyDescent="0.25">
      <c r="A47" s="303" t="s">
        <v>68</v>
      </c>
      <c r="B47" s="298"/>
      <c r="C47" s="304"/>
      <c r="D47" s="304"/>
      <c r="E47" s="305"/>
      <c r="F47" s="305"/>
      <c r="G47" s="306"/>
      <c r="H47" s="75"/>
      <c r="I47" s="1"/>
      <c r="J47" s="1"/>
      <c r="K47" s="1"/>
      <c r="L47" s="1"/>
    </row>
    <row r="48" spans="1:12" ht="30" x14ac:dyDescent="0.25">
      <c r="A48" s="309" t="s">
        <v>83</v>
      </c>
      <c r="B48" s="315" t="s">
        <v>115</v>
      </c>
      <c r="C48" s="309" t="s">
        <v>116</v>
      </c>
      <c r="D48" s="309" t="s">
        <v>84</v>
      </c>
      <c r="E48" s="315" t="s">
        <v>97</v>
      </c>
      <c r="F48" s="315" t="s">
        <v>98</v>
      </c>
      <c r="G48" s="315" t="s">
        <v>103</v>
      </c>
      <c r="H48" s="75"/>
      <c r="I48" s="1"/>
      <c r="J48" s="1"/>
      <c r="K48" s="1"/>
      <c r="L48" s="1"/>
    </row>
    <row r="49" spans="1:12" ht="15" x14ac:dyDescent="0.25">
      <c r="A49" s="364">
        <f>D15*G15</f>
        <v>0</v>
      </c>
      <c r="B49" s="364">
        <f t="shared" ref="B49:B60" si="0">E15*A49</f>
        <v>0</v>
      </c>
      <c r="C49" s="364">
        <f t="shared" ref="C49:C60" si="1">F15*A49</f>
        <v>0</v>
      </c>
      <c r="D49" s="197">
        <f>IF(A15&gt;0,VLOOKUP(A15,'Rating Factors'!B4:C34,2,TRUE),0)</f>
        <v>0</v>
      </c>
      <c r="E49" s="370">
        <f>IF(D49&gt;0,A49/D49,0)</f>
        <v>0</v>
      </c>
      <c r="F49" s="371">
        <f t="shared" ref="F49:F60" si="2">F15*E49</f>
        <v>0</v>
      </c>
      <c r="G49" s="148">
        <f t="shared" ref="G49:G60" si="3">B15*B49</f>
        <v>0</v>
      </c>
      <c r="H49" s="67"/>
      <c r="I49" s="1"/>
      <c r="J49" s="1"/>
      <c r="K49" s="1"/>
      <c r="L49" s="1"/>
    </row>
    <row r="50" spans="1:12" ht="15" x14ac:dyDescent="0.25">
      <c r="A50" s="364">
        <f>D16*G16</f>
        <v>0</v>
      </c>
      <c r="B50" s="364">
        <f t="shared" si="0"/>
        <v>0</v>
      </c>
      <c r="C50" s="364">
        <f t="shared" si="1"/>
        <v>0</v>
      </c>
      <c r="D50" s="197">
        <f>IF(A16&gt;0,VLOOKUP(A16,'Rating Factors'!B4:C34,2,TRUE),0)</f>
        <v>0</v>
      </c>
      <c r="E50" s="370">
        <f t="shared" ref="E50:E53" si="4">IF(D50&gt;0,A50/D50,0)</f>
        <v>0</v>
      </c>
      <c r="F50" s="371">
        <f t="shared" si="2"/>
        <v>0</v>
      </c>
      <c r="G50" s="148">
        <f t="shared" si="3"/>
        <v>0</v>
      </c>
      <c r="H50" s="75"/>
      <c r="I50" s="1"/>
      <c r="J50" s="1"/>
      <c r="K50" s="1"/>
      <c r="L50" s="1"/>
    </row>
    <row r="51" spans="1:12" ht="15" x14ac:dyDescent="0.25">
      <c r="A51" s="364">
        <f>D17*G17</f>
        <v>0</v>
      </c>
      <c r="B51" s="364">
        <f t="shared" si="0"/>
        <v>0</v>
      </c>
      <c r="C51" s="364">
        <f t="shared" si="1"/>
        <v>0</v>
      </c>
      <c r="D51" s="197">
        <f>IF(A17&gt;0,VLOOKUP(A17,'Rating Factors'!B4:C34,2,TRUE),0)</f>
        <v>0</v>
      </c>
      <c r="E51" s="370">
        <f t="shared" si="4"/>
        <v>0</v>
      </c>
      <c r="F51" s="371">
        <f t="shared" si="2"/>
        <v>0</v>
      </c>
      <c r="G51" s="148">
        <f t="shared" si="3"/>
        <v>0</v>
      </c>
      <c r="H51" s="75"/>
      <c r="I51" s="1"/>
      <c r="J51" s="1"/>
      <c r="K51" s="1"/>
      <c r="L51" s="1"/>
    </row>
    <row r="52" spans="1:12" ht="15" x14ac:dyDescent="0.25">
      <c r="A52" s="364">
        <f>D18*G18</f>
        <v>0</v>
      </c>
      <c r="B52" s="364">
        <f t="shared" si="0"/>
        <v>0</v>
      </c>
      <c r="C52" s="364">
        <f t="shared" si="1"/>
        <v>0</v>
      </c>
      <c r="D52" s="197">
        <f>IF(A18&gt;0,VLOOKUP(A18,'Rating Factors'!B4:C34,2,TRUE),0)</f>
        <v>0</v>
      </c>
      <c r="E52" s="370">
        <f t="shared" si="4"/>
        <v>0</v>
      </c>
      <c r="F52" s="371">
        <f t="shared" si="2"/>
        <v>0</v>
      </c>
      <c r="G52" s="148">
        <f t="shared" si="3"/>
        <v>0</v>
      </c>
      <c r="H52" s="75"/>
      <c r="I52" s="1"/>
      <c r="J52" s="1"/>
      <c r="K52" s="1"/>
      <c r="L52" s="1"/>
    </row>
    <row r="53" spans="1:12" s="137" customFormat="1" ht="15" x14ac:dyDescent="0.25">
      <c r="A53" s="364">
        <f t="shared" ref="A53:A58" si="5">D19*G19</f>
        <v>0</v>
      </c>
      <c r="B53" s="364">
        <f t="shared" si="0"/>
        <v>0</v>
      </c>
      <c r="C53" s="364">
        <f t="shared" si="1"/>
        <v>0</v>
      </c>
      <c r="D53" s="197">
        <f>IF(A19&gt;0,VLOOKUP(A19,'Rating Factors'!B4:C34,2,TRUE),0)</f>
        <v>0</v>
      </c>
      <c r="E53" s="370">
        <f t="shared" si="4"/>
        <v>0</v>
      </c>
      <c r="F53" s="371">
        <f t="shared" si="2"/>
        <v>0</v>
      </c>
      <c r="G53" s="148">
        <f t="shared" si="3"/>
        <v>0</v>
      </c>
      <c r="H53" s="75"/>
      <c r="I53" s="1"/>
      <c r="J53" s="1"/>
      <c r="K53" s="1"/>
      <c r="L53" s="1"/>
    </row>
    <row r="54" spans="1:12" s="137" customFormat="1" ht="15" x14ac:dyDescent="0.25">
      <c r="A54" s="364">
        <f t="shared" si="5"/>
        <v>0</v>
      </c>
      <c r="B54" s="364">
        <f t="shared" si="0"/>
        <v>0</v>
      </c>
      <c r="C54" s="364">
        <f t="shared" si="1"/>
        <v>0</v>
      </c>
      <c r="D54" s="197">
        <f>IF(A20&gt;0,VLOOKUP(A20,'Rating Factors'!B4:C34,2,TRUE),0)</f>
        <v>0</v>
      </c>
      <c r="E54" s="370">
        <f>IF(D54&gt;0,A54/D54,0)</f>
        <v>0</v>
      </c>
      <c r="F54" s="371">
        <f t="shared" si="2"/>
        <v>0</v>
      </c>
      <c r="G54" s="148">
        <f t="shared" si="3"/>
        <v>0</v>
      </c>
      <c r="H54" s="75"/>
      <c r="I54" s="1"/>
      <c r="J54" s="1"/>
      <c r="K54" s="1"/>
      <c r="L54" s="1"/>
    </row>
    <row r="55" spans="1:12" s="137" customFormat="1" ht="15" x14ac:dyDescent="0.25">
      <c r="A55" s="364">
        <f t="shared" si="5"/>
        <v>0</v>
      </c>
      <c r="B55" s="364">
        <f t="shared" si="0"/>
        <v>0</v>
      </c>
      <c r="C55" s="364">
        <f t="shared" si="1"/>
        <v>0</v>
      </c>
      <c r="D55" s="197">
        <f>IF(A21&gt;0,VLOOKUP(A21,'Rating Factors'!B4:C34,2,TRUE),0)</f>
        <v>0</v>
      </c>
      <c r="E55" s="370">
        <f t="shared" ref="E55:E60" si="6">IF(D55&gt;0,A55/D55,0)</f>
        <v>0</v>
      </c>
      <c r="F55" s="371">
        <f t="shared" si="2"/>
        <v>0</v>
      </c>
      <c r="G55" s="148">
        <f t="shared" si="3"/>
        <v>0</v>
      </c>
      <c r="H55" s="75"/>
      <c r="I55" s="1"/>
      <c r="J55" s="1"/>
      <c r="K55" s="1"/>
      <c r="L55" s="1"/>
    </row>
    <row r="56" spans="1:12" s="137" customFormat="1" ht="15" x14ac:dyDescent="0.25">
      <c r="A56" s="364">
        <f t="shared" si="5"/>
        <v>0</v>
      </c>
      <c r="B56" s="364">
        <f t="shared" si="0"/>
        <v>0</v>
      </c>
      <c r="C56" s="364">
        <f t="shared" si="1"/>
        <v>0</v>
      </c>
      <c r="D56" s="197">
        <f>IF(A22&gt;0,VLOOKUP(A22,'Rating Factors'!B4:C34,2,TRUE),0)</f>
        <v>0</v>
      </c>
      <c r="E56" s="370">
        <f>IF(D56&gt;0,A56/D56,0)</f>
        <v>0</v>
      </c>
      <c r="F56" s="371">
        <f t="shared" si="2"/>
        <v>0</v>
      </c>
      <c r="G56" s="148">
        <f t="shared" si="3"/>
        <v>0</v>
      </c>
      <c r="H56" s="75"/>
      <c r="I56" s="1"/>
      <c r="J56" s="1"/>
      <c r="K56" s="1"/>
      <c r="L56" s="1"/>
    </row>
    <row r="57" spans="1:12" s="137" customFormat="1" ht="15" x14ac:dyDescent="0.25">
      <c r="A57" s="364">
        <f t="shared" si="5"/>
        <v>0</v>
      </c>
      <c r="B57" s="364">
        <f t="shared" si="0"/>
        <v>0</v>
      </c>
      <c r="C57" s="364">
        <f t="shared" si="1"/>
        <v>0</v>
      </c>
      <c r="D57" s="197">
        <f>IF(A23&gt;0,VLOOKUP(A23,'Rating Factors'!B4:C34,2,TRUE),0)</f>
        <v>0</v>
      </c>
      <c r="E57" s="370">
        <f t="shared" si="6"/>
        <v>0</v>
      </c>
      <c r="F57" s="371">
        <f t="shared" si="2"/>
        <v>0</v>
      </c>
      <c r="G57" s="148">
        <f t="shared" si="3"/>
        <v>0</v>
      </c>
      <c r="H57" s="75"/>
      <c r="I57" s="1"/>
      <c r="J57" s="1"/>
      <c r="K57" s="1"/>
      <c r="L57" s="1"/>
    </row>
    <row r="58" spans="1:12" s="137" customFormat="1" ht="15" x14ac:dyDescent="0.25">
      <c r="A58" s="364">
        <f t="shared" si="5"/>
        <v>0</v>
      </c>
      <c r="B58" s="364">
        <f t="shared" si="0"/>
        <v>0</v>
      </c>
      <c r="C58" s="364">
        <f t="shared" si="1"/>
        <v>0</v>
      </c>
      <c r="D58" s="197">
        <f>IF(A24&gt;0,VLOOKUP(A24,'Rating Factors'!B4:C34,2,TRUE),0)</f>
        <v>0</v>
      </c>
      <c r="E58" s="370">
        <f t="shared" si="6"/>
        <v>0</v>
      </c>
      <c r="F58" s="371">
        <f t="shared" si="2"/>
        <v>0</v>
      </c>
      <c r="G58" s="148">
        <f t="shared" si="3"/>
        <v>0</v>
      </c>
      <c r="H58" s="75"/>
      <c r="I58" s="1"/>
      <c r="J58" s="1"/>
      <c r="K58" s="1"/>
      <c r="L58" s="1"/>
    </row>
    <row r="59" spans="1:12" s="137" customFormat="1" ht="15" x14ac:dyDescent="0.25">
      <c r="A59" s="364">
        <f t="shared" ref="A59:A60" si="7">D25*G25</f>
        <v>0</v>
      </c>
      <c r="B59" s="364">
        <f t="shared" si="0"/>
        <v>0</v>
      </c>
      <c r="C59" s="364">
        <f t="shared" si="1"/>
        <v>0</v>
      </c>
      <c r="D59" s="197">
        <f>IF(A25&gt;0,VLOOKUP(A25,'Rating Factors'!B4:C34,2,TRUE),0)</f>
        <v>0</v>
      </c>
      <c r="E59" s="370">
        <f t="shared" si="6"/>
        <v>0</v>
      </c>
      <c r="F59" s="371">
        <f t="shared" si="2"/>
        <v>0</v>
      </c>
      <c r="G59" s="148">
        <f t="shared" si="3"/>
        <v>0</v>
      </c>
      <c r="H59" s="75"/>
      <c r="I59" s="1"/>
      <c r="J59" s="1"/>
      <c r="K59" s="1"/>
      <c r="L59" s="1"/>
    </row>
    <row r="60" spans="1:12" s="137" customFormat="1" ht="15" x14ac:dyDescent="0.25">
      <c r="A60" s="364">
        <f t="shared" si="7"/>
        <v>0</v>
      </c>
      <c r="B60" s="364">
        <f t="shared" si="0"/>
        <v>0</v>
      </c>
      <c r="C60" s="364">
        <f t="shared" si="1"/>
        <v>0</v>
      </c>
      <c r="D60" s="197">
        <f>IF(A26&gt;0,VLOOKUP(A26,'Rating Factors'!B4:C34,2,TRUE),0)</f>
        <v>0</v>
      </c>
      <c r="E60" s="370">
        <f t="shared" si="6"/>
        <v>0</v>
      </c>
      <c r="F60" s="371">
        <f t="shared" si="2"/>
        <v>0</v>
      </c>
      <c r="G60" s="148">
        <f t="shared" si="3"/>
        <v>0</v>
      </c>
      <c r="H60" s="75"/>
      <c r="I60" s="1"/>
      <c r="J60" s="1"/>
      <c r="K60" s="1"/>
      <c r="L60" s="1"/>
    </row>
    <row r="61" spans="1:12" ht="24.75" customHeight="1" thickBot="1" x14ac:dyDescent="0.3">
      <c r="A61" s="365">
        <f>SUM(A49:A60)</f>
        <v>0</v>
      </c>
      <c r="B61" s="365">
        <f>SUM(B49:B60)</f>
        <v>0</v>
      </c>
      <c r="C61" s="365">
        <f>SUM(C49:C60)</f>
        <v>0</v>
      </c>
      <c r="D61" s="316"/>
      <c r="E61" s="365">
        <f>SUM(E49:E60)</f>
        <v>0</v>
      </c>
      <c r="F61" s="365">
        <f>SUM(F49:F60)</f>
        <v>0</v>
      </c>
      <c r="G61" s="366">
        <f>SUM(G49:G60)</f>
        <v>0</v>
      </c>
      <c r="H61" s="75"/>
      <c r="I61" s="1"/>
      <c r="J61" s="1"/>
      <c r="K61" s="1"/>
      <c r="L61" s="1"/>
    </row>
    <row r="62" spans="1:12" ht="15.75" thickTop="1" x14ac:dyDescent="0.25">
      <c r="A62" s="17"/>
      <c r="B62" s="16"/>
      <c r="C62" s="16"/>
      <c r="D62" s="16"/>
      <c r="E62" s="73"/>
      <c r="H62" s="75"/>
      <c r="I62" s="1"/>
      <c r="J62" s="1"/>
      <c r="K62" s="1"/>
      <c r="L62" s="1"/>
    </row>
    <row r="63" spans="1:12" ht="15" x14ac:dyDescent="0.25">
      <c r="A63" s="343" t="s">
        <v>387</v>
      </c>
      <c r="B63" s="310"/>
      <c r="C63" s="311"/>
      <c r="D63" s="311"/>
      <c r="E63" s="312"/>
      <c r="F63" s="312"/>
      <c r="G63" s="313"/>
      <c r="H63" s="75"/>
      <c r="I63" s="1"/>
      <c r="J63" s="1"/>
      <c r="K63" s="1"/>
      <c r="L63" s="1"/>
    </row>
    <row r="64" spans="1:12" ht="30" x14ac:dyDescent="0.25">
      <c r="A64" s="315" t="s">
        <v>83</v>
      </c>
      <c r="B64" s="315" t="s">
        <v>115</v>
      </c>
      <c r="C64" s="315" t="s">
        <v>116</v>
      </c>
      <c r="D64" s="307" t="s">
        <v>84</v>
      </c>
      <c r="E64" s="315" t="s">
        <v>97</v>
      </c>
      <c r="F64" s="315" t="s">
        <v>98</v>
      </c>
      <c r="G64" s="315" t="s">
        <v>103</v>
      </c>
      <c r="H64" s="75"/>
      <c r="I64" s="1"/>
      <c r="J64" s="1"/>
      <c r="K64" s="1"/>
      <c r="L64" s="1"/>
    </row>
    <row r="65" spans="1:12" ht="15" x14ac:dyDescent="0.25">
      <c r="A65" s="364">
        <f>D33*G33</f>
        <v>0</v>
      </c>
      <c r="B65" s="364">
        <f t="shared" ref="B65:B76" si="8">E33*A65</f>
        <v>0</v>
      </c>
      <c r="C65" s="364">
        <f t="shared" ref="C65:C76" si="9">F33*A65</f>
        <v>0</v>
      </c>
      <c r="D65" s="197">
        <f>IF(A33&gt;0,VLOOKUP(A33,'Rating Factors'!B4:C34,2,TRUE),0)</f>
        <v>0</v>
      </c>
      <c r="E65" s="368">
        <f t="shared" ref="E65:E76" si="10">IF(D65&gt;0,A65/D65,0)</f>
        <v>0</v>
      </c>
      <c r="F65" s="369">
        <f>F33*E65</f>
        <v>0</v>
      </c>
      <c r="G65" s="148">
        <f t="shared" ref="G65:G76" si="11">B33*B65</f>
        <v>0</v>
      </c>
      <c r="H65" s="75"/>
      <c r="I65" s="1"/>
      <c r="J65" s="1"/>
      <c r="K65" s="1"/>
      <c r="L65" s="1"/>
    </row>
    <row r="66" spans="1:12" ht="15" x14ac:dyDescent="0.25">
      <c r="A66" s="364">
        <f>D34*G34</f>
        <v>0</v>
      </c>
      <c r="B66" s="364">
        <f t="shared" si="8"/>
        <v>0</v>
      </c>
      <c r="C66" s="364">
        <f t="shared" si="9"/>
        <v>0</v>
      </c>
      <c r="D66" s="197">
        <f>IF(A34&gt;0,VLOOKUP(A34,'Rating Factors'!B4:C34,2,TRUE),0)</f>
        <v>0</v>
      </c>
      <c r="E66" s="368">
        <f t="shared" si="10"/>
        <v>0</v>
      </c>
      <c r="F66" s="369">
        <f>F34*E66</f>
        <v>0</v>
      </c>
      <c r="G66" s="148">
        <f t="shared" si="11"/>
        <v>0</v>
      </c>
      <c r="H66" s="75"/>
      <c r="I66" s="1"/>
      <c r="J66" s="1"/>
      <c r="K66" s="1"/>
      <c r="L66" s="1"/>
    </row>
    <row r="67" spans="1:12" ht="15" x14ac:dyDescent="0.25">
      <c r="A67" s="364">
        <f>D35*G35</f>
        <v>0</v>
      </c>
      <c r="B67" s="364">
        <f t="shared" si="8"/>
        <v>0</v>
      </c>
      <c r="C67" s="364">
        <f t="shared" si="9"/>
        <v>0</v>
      </c>
      <c r="D67" s="197">
        <f>IF(A35&gt;0,VLOOKUP(A35,'Rating Factors'!B4:C34,2,TRUE),0)</f>
        <v>0</v>
      </c>
      <c r="E67" s="368">
        <f t="shared" si="10"/>
        <v>0</v>
      </c>
      <c r="F67" s="369">
        <f t="shared" ref="F67:F75" si="12">F35*E67</f>
        <v>0</v>
      </c>
      <c r="G67" s="148">
        <f t="shared" si="11"/>
        <v>0</v>
      </c>
      <c r="H67" s="75"/>
      <c r="I67" s="1"/>
      <c r="J67" s="1"/>
      <c r="K67" s="1"/>
      <c r="L67" s="1"/>
    </row>
    <row r="68" spans="1:12" ht="15" x14ac:dyDescent="0.25">
      <c r="A68" s="364">
        <f>D36*G36</f>
        <v>0</v>
      </c>
      <c r="B68" s="364">
        <f t="shared" si="8"/>
        <v>0</v>
      </c>
      <c r="C68" s="364">
        <f t="shared" si="9"/>
        <v>0</v>
      </c>
      <c r="D68" s="197">
        <f>IF(A36&gt;0,VLOOKUP(A36,'Rating Factors'!B4:C34,2,TRUE),0)</f>
        <v>0</v>
      </c>
      <c r="E68" s="368">
        <f t="shared" si="10"/>
        <v>0</v>
      </c>
      <c r="F68" s="369">
        <f t="shared" si="12"/>
        <v>0</v>
      </c>
      <c r="G68" s="148">
        <f t="shared" si="11"/>
        <v>0</v>
      </c>
      <c r="H68" s="75"/>
      <c r="I68" s="1"/>
      <c r="J68" s="1"/>
      <c r="K68" s="1"/>
      <c r="L68" s="1"/>
    </row>
    <row r="69" spans="1:12" ht="15" x14ac:dyDescent="0.25">
      <c r="A69" s="364">
        <f>D37*G37</f>
        <v>0</v>
      </c>
      <c r="B69" s="364">
        <f t="shared" si="8"/>
        <v>0</v>
      </c>
      <c r="C69" s="364">
        <f t="shared" si="9"/>
        <v>0</v>
      </c>
      <c r="D69" s="197">
        <f>IF(A37&gt;0,VLOOKUP(A37,'Rating Factors'!B4:C34,2,TRUE),0)</f>
        <v>0</v>
      </c>
      <c r="E69" s="368">
        <f t="shared" si="10"/>
        <v>0</v>
      </c>
      <c r="F69" s="369">
        <f t="shared" si="12"/>
        <v>0</v>
      </c>
      <c r="G69" s="148">
        <f t="shared" si="11"/>
        <v>0</v>
      </c>
      <c r="H69" s="75"/>
      <c r="I69" s="1"/>
      <c r="J69" s="1"/>
      <c r="K69" s="1"/>
      <c r="L69" s="1"/>
    </row>
    <row r="70" spans="1:12" s="137" customFormat="1" ht="15" x14ac:dyDescent="0.25">
      <c r="A70" s="364">
        <f t="shared" ref="A70:A72" si="13">D38*G38</f>
        <v>0</v>
      </c>
      <c r="B70" s="364">
        <f t="shared" si="8"/>
        <v>0</v>
      </c>
      <c r="C70" s="364">
        <f t="shared" si="9"/>
        <v>0</v>
      </c>
      <c r="D70" s="197">
        <f>IF(A38&gt;0,VLOOKUP(A38,'Rating Factors'!B4:C34,2,TRUE),0)</f>
        <v>0</v>
      </c>
      <c r="E70" s="368">
        <f t="shared" si="10"/>
        <v>0</v>
      </c>
      <c r="F70" s="369">
        <f t="shared" si="12"/>
        <v>0</v>
      </c>
      <c r="G70" s="148">
        <f t="shared" si="11"/>
        <v>0</v>
      </c>
      <c r="H70" s="75"/>
      <c r="I70" s="1"/>
      <c r="J70" s="1"/>
      <c r="K70" s="1"/>
      <c r="L70" s="1"/>
    </row>
    <row r="71" spans="1:12" s="137" customFormat="1" ht="15" x14ac:dyDescent="0.25">
      <c r="A71" s="364">
        <f t="shared" si="13"/>
        <v>0</v>
      </c>
      <c r="B71" s="364">
        <f t="shared" si="8"/>
        <v>0</v>
      </c>
      <c r="C71" s="364">
        <f t="shared" si="9"/>
        <v>0</v>
      </c>
      <c r="D71" s="197">
        <f>IF(A39&gt;0,VLOOKUP(A39,'Rating Factors'!B4:C34,2,TRUE),0)</f>
        <v>0</v>
      </c>
      <c r="E71" s="368">
        <f t="shared" si="10"/>
        <v>0</v>
      </c>
      <c r="F71" s="369">
        <f t="shared" si="12"/>
        <v>0</v>
      </c>
      <c r="G71" s="148">
        <f t="shared" si="11"/>
        <v>0</v>
      </c>
      <c r="H71" s="75"/>
      <c r="I71" s="1"/>
      <c r="J71" s="1"/>
      <c r="K71" s="1"/>
      <c r="L71" s="1"/>
    </row>
    <row r="72" spans="1:12" s="137" customFormat="1" ht="15" x14ac:dyDescent="0.25">
      <c r="A72" s="364">
        <f t="shared" si="13"/>
        <v>0</v>
      </c>
      <c r="B72" s="364">
        <f t="shared" si="8"/>
        <v>0</v>
      </c>
      <c r="C72" s="364">
        <f t="shared" si="9"/>
        <v>0</v>
      </c>
      <c r="D72" s="197">
        <f>IF(A40&gt;0,VLOOKUP(A40,'Rating Factors'!B4:C34,2,TRUE),0)</f>
        <v>0</v>
      </c>
      <c r="E72" s="368">
        <f t="shared" si="10"/>
        <v>0</v>
      </c>
      <c r="F72" s="369">
        <f t="shared" si="12"/>
        <v>0</v>
      </c>
      <c r="G72" s="148">
        <f t="shared" si="11"/>
        <v>0</v>
      </c>
      <c r="H72" s="75"/>
      <c r="I72" s="1"/>
      <c r="J72" s="1"/>
      <c r="K72" s="1"/>
      <c r="L72" s="1"/>
    </row>
    <row r="73" spans="1:12" s="137" customFormat="1" ht="15" x14ac:dyDescent="0.25">
      <c r="A73" s="364">
        <f>D41*G41</f>
        <v>0</v>
      </c>
      <c r="B73" s="364">
        <f t="shared" si="8"/>
        <v>0</v>
      </c>
      <c r="C73" s="364">
        <f t="shared" si="9"/>
        <v>0</v>
      </c>
      <c r="D73" s="197">
        <f>IF(A41&gt;0,VLOOKUP(A41,'Rating Factors'!B4:C34,2,TRUE),0)</f>
        <v>0</v>
      </c>
      <c r="E73" s="368">
        <f t="shared" si="10"/>
        <v>0</v>
      </c>
      <c r="F73" s="369">
        <f t="shared" si="12"/>
        <v>0</v>
      </c>
      <c r="G73" s="148">
        <f t="shared" si="11"/>
        <v>0</v>
      </c>
      <c r="H73" s="75"/>
      <c r="I73" s="1"/>
      <c r="J73" s="1"/>
      <c r="K73" s="1"/>
      <c r="L73" s="1"/>
    </row>
    <row r="74" spans="1:12" s="137" customFormat="1" ht="15" x14ac:dyDescent="0.25">
      <c r="A74" s="364">
        <f>D42*G42</f>
        <v>0</v>
      </c>
      <c r="B74" s="364">
        <f t="shared" si="8"/>
        <v>0</v>
      </c>
      <c r="C74" s="364">
        <f t="shared" si="9"/>
        <v>0</v>
      </c>
      <c r="D74" s="197">
        <f>IF(A42&gt;0,VLOOKUP(A42,'Rating Factors'!B4:C34,2,TRUE),0)</f>
        <v>0</v>
      </c>
      <c r="E74" s="368">
        <f t="shared" si="10"/>
        <v>0</v>
      </c>
      <c r="F74" s="369">
        <f t="shared" si="12"/>
        <v>0</v>
      </c>
      <c r="G74" s="148">
        <f t="shared" si="11"/>
        <v>0</v>
      </c>
      <c r="H74" s="75"/>
      <c r="I74" s="1"/>
      <c r="J74" s="1"/>
      <c r="K74" s="1"/>
      <c r="L74" s="1"/>
    </row>
    <row r="75" spans="1:12" s="241" customFormat="1" ht="15" x14ac:dyDescent="0.25">
      <c r="A75" s="364">
        <f>D43*G43</f>
        <v>0</v>
      </c>
      <c r="B75" s="364">
        <f t="shared" si="8"/>
        <v>0</v>
      </c>
      <c r="C75" s="364">
        <f t="shared" si="9"/>
        <v>0</v>
      </c>
      <c r="D75" s="197">
        <f>IF(A43&gt;0,VLOOKUP(A43,'Rating Factors'!B4:C34,2,TRUE),0)</f>
        <v>0</v>
      </c>
      <c r="E75" s="368">
        <f t="shared" si="10"/>
        <v>0</v>
      </c>
      <c r="F75" s="369">
        <f t="shared" si="12"/>
        <v>0</v>
      </c>
      <c r="G75" s="148">
        <f t="shared" si="11"/>
        <v>0</v>
      </c>
      <c r="H75" s="75"/>
      <c r="I75" s="217"/>
      <c r="J75" s="217"/>
      <c r="K75" s="217"/>
      <c r="L75" s="217"/>
    </row>
    <row r="76" spans="1:12" s="241" customFormat="1" ht="15" x14ac:dyDescent="0.25">
      <c r="A76" s="364">
        <f>D44*G44</f>
        <v>0</v>
      </c>
      <c r="B76" s="364">
        <f t="shared" si="8"/>
        <v>0</v>
      </c>
      <c r="C76" s="364">
        <f t="shared" si="9"/>
        <v>0</v>
      </c>
      <c r="D76" s="197">
        <f>IF(A44&gt;0,VLOOKUP(A44,'Rating Factors'!B4:C34,2,TRUE),0)</f>
        <v>0</v>
      </c>
      <c r="E76" s="368">
        <f t="shared" si="10"/>
        <v>0</v>
      </c>
      <c r="F76" s="369">
        <f>F44*E76</f>
        <v>0</v>
      </c>
      <c r="G76" s="148">
        <f t="shared" si="11"/>
        <v>0</v>
      </c>
      <c r="H76" s="75"/>
      <c r="I76" s="217"/>
      <c r="J76" s="217"/>
      <c r="K76" s="217"/>
      <c r="L76" s="217"/>
    </row>
    <row r="77" spans="1:12" ht="15.75" thickBot="1" x14ac:dyDescent="0.3">
      <c r="A77" s="367">
        <f>SUM(A65:A76)</f>
        <v>0</v>
      </c>
      <c r="B77" s="367">
        <f>SUM(B65:B76)</f>
        <v>0</v>
      </c>
      <c r="C77" s="367">
        <f>SUM(C65:C76)</f>
        <v>0</v>
      </c>
      <c r="D77" s="316"/>
      <c r="E77" s="367">
        <f>SUM(E65:E76)</f>
        <v>0</v>
      </c>
      <c r="F77" s="367">
        <f>SUM(F65:F76)</f>
        <v>0</v>
      </c>
      <c r="G77" s="215">
        <f>SUM(G65:G76)</f>
        <v>0</v>
      </c>
      <c r="H77" s="75"/>
      <c r="I77" s="1"/>
      <c r="J77" s="1"/>
      <c r="K77" s="1"/>
      <c r="L77" s="1"/>
    </row>
    <row r="78" spans="1:12" ht="15.75" thickTop="1" x14ac:dyDescent="0.25">
      <c r="H78" s="75"/>
      <c r="I78" s="1"/>
      <c r="J78" s="1"/>
      <c r="K78" s="1"/>
      <c r="L78" s="1"/>
    </row>
    <row r="79" spans="1:12" ht="18.75" x14ac:dyDescent="0.3">
      <c r="A79" s="504" t="s">
        <v>71</v>
      </c>
      <c r="B79" s="505"/>
      <c r="C79" s="505"/>
      <c r="D79" s="505"/>
      <c r="E79" s="505"/>
      <c r="F79" s="505"/>
      <c r="G79" s="506"/>
      <c r="H79" s="75"/>
      <c r="I79" s="1"/>
      <c r="J79" s="1"/>
      <c r="K79" s="1"/>
      <c r="L79" s="1"/>
    </row>
    <row r="80" spans="1:12" ht="49.5" customHeight="1" x14ac:dyDescent="0.25">
      <c r="A80" s="520"/>
      <c r="B80" s="520"/>
      <c r="C80" s="307" t="s">
        <v>195</v>
      </c>
      <c r="D80" s="307" t="s">
        <v>72</v>
      </c>
      <c r="E80" s="315" t="s">
        <v>202</v>
      </c>
      <c r="F80" s="315" t="s">
        <v>73</v>
      </c>
      <c r="G80" s="315" t="s">
        <v>74</v>
      </c>
      <c r="I80" s="8"/>
      <c r="J80" s="8"/>
      <c r="K80" s="8"/>
      <c r="L80" s="8"/>
    </row>
    <row r="81" spans="1:12" ht="15" x14ac:dyDescent="0.25">
      <c r="A81" s="521" t="s">
        <v>196</v>
      </c>
      <c r="B81" s="522"/>
      <c r="C81" s="22">
        <f>('Shortline,BL,Spur Application'!F110-'Shortline,BL,Spur Application'!F109)</f>
        <v>0</v>
      </c>
      <c r="D81" s="18">
        <f>'Shortline,BL,Spur Application'!H110</f>
        <v>0</v>
      </c>
      <c r="E81" s="71">
        <f>C81*D81</f>
        <v>0</v>
      </c>
      <c r="F81" s="140">
        <f>C81*1.7</f>
        <v>0</v>
      </c>
      <c r="G81" s="138">
        <f>E81*1.7</f>
        <v>0</v>
      </c>
      <c r="H81" s="75"/>
      <c r="I81" s="8"/>
      <c r="J81" s="8"/>
      <c r="K81" s="8"/>
      <c r="L81" s="8"/>
    </row>
    <row r="82" spans="1:12" ht="15" x14ac:dyDescent="0.25">
      <c r="A82" s="521" t="s">
        <v>197</v>
      </c>
      <c r="B82" s="522"/>
      <c r="C82" s="22">
        <f>('Shortline,BL,Spur Application'!F112-'Shortline,BL,Spur Application'!F111)</f>
        <v>0</v>
      </c>
      <c r="D82" s="18">
        <f>'Shortline,BL,Spur Application'!H112</f>
        <v>0</v>
      </c>
      <c r="E82" s="71">
        <f>(C82*D82)</f>
        <v>0</v>
      </c>
      <c r="F82" s="140">
        <f>C82*1.7</f>
        <v>0</v>
      </c>
      <c r="G82" s="138">
        <f>E82*1.7</f>
        <v>0</v>
      </c>
      <c r="H82" s="75"/>
      <c r="I82" s="8"/>
      <c r="J82" s="8"/>
      <c r="K82" s="8"/>
      <c r="L82" s="8"/>
    </row>
    <row r="83" spans="1:12" ht="29.25" customHeight="1" x14ac:dyDescent="0.25">
      <c r="A83" s="523" t="s">
        <v>228</v>
      </c>
      <c r="B83" s="524"/>
      <c r="C83" s="3">
        <f>IF('Shortline,BL,Spur Application'!F113&gt;0,'Shortline,BL,Spur Application'!F113,0)/2080</f>
        <v>0</v>
      </c>
      <c r="D83" s="18">
        <f>'Shortline,BL,Spur Application'!H113</f>
        <v>0</v>
      </c>
      <c r="E83" s="71">
        <f>(C83*D83)</f>
        <v>0</v>
      </c>
      <c r="F83" s="140">
        <f>C83*1.7</f>
        <v>0</v>
      </c>
      <c r="G83" s="138">
        <f>E83*1.7</f>
        <v>0</v>
      </c>
      <c r="H83" s="75"/>
      <c r="I83" s="8"/>
      <c r="J83" s="8"/>
      <c r="K83" s="8"/>
      <c r="L83" s="8"/>
    </row>
    <row r="84" spans="1:12" ht="43.5" customHeight="1" x14ac:dyDescent="0.25">
      <c r="A84" s="523" t="s">
        <v>229</v>
      </c>
      <c r="B84" s="524"/>
      <c r="C84" s="22">
        <f>E8*0.0000032</f>
        <v>0</v>
      </c>
      <c r="D84" s="164"/>
      <c r="E84" s="72">
        <f>(C84*D84)</f>
        <v>0</v>
      </c>
      <c r="F84" s="139">
        <f>C84*1.7</f>
        <v>0</v>
      </c>
      <c r="G84" s="138">
        <f>E84*1.7</f>
        <v>0</v>
      </c>
      <c r="H84" s="67"/>
      <c r="I84" s="8"/>
      <c r="J84" s="8"/>
      <c r="K84" s="8"/>
      <c r="L84" s="8"/>
    </row>
    <row r="85" spans="1:12" ht="15" x14ac:dyDescent="0.25">
      <c r="H85" s="75"/>
      <c r="I85" s="26"/>
      <c r="J85" s="26"/>
      <c r="K85" s="26"/>
      <c r="L85" s="26"/>
    </row>
    <row r="86" spans="1:12" ht="18.75" x14ac:dyDescent="0.3">
      <c r="A86" s="518" t="s">
        <v>153</v>
      </c>
      <c r="B86" s="518"/>
      <c r="C86" s="518"/>
      <c r="D86" s="518"/>
      <c r="E86" s="518"/>
      <c r="F86" s="70"/>
      <c r="H86" s="75"/>
      <c r="I86" s="25"/>
      <c r="J86" s="24"/>
      <c r="K86" s="24"/>
      <c r="L86" s="24"/>
    </row>
    <row r="87" spans="1:12" ht="30" x14ac:dyDescent="0.25">
      <c r="A87" s="317"/>
      <c r="B87" s="318" t="s">
        <v>99</v>
      </c>
      <c r="C87" s="319" t="s">
        <v>100</v>
      </c>
      <c r="D87" s="319" t="s">
        <v>101</v>
      </c>
      <c r="E87" s="315" t="s">
        <v>102</v>
      </c>
      <c r="H87" s="44"/>
      <c r="I87" s="25"/>
      <c r="J87" s="25"/>
      <c r="K87" s="25"/>
      <c r="L87" s="25"/>
    </row>
    <row r="88" spans="1:12" ht="15" x14ac:dyDescent="0.25">
      <c r="A88" s="320" t="s">
        <v>176</v>
      </c>
      <c r="B88" s="27">
        <f>'Shortline,BL,Spur Application'!E119</f>
        <v>0</v>
      </c>
      <c r="C88" s="35" t="e">
        <f>B88/'Shortline,BL,Spur Application'!E117</f>
        <v>#DIV/0!</v>
      </c>
      <c r="D88" s="21">
        <f>'Shortline,BL,Spur Application'!G119</f>
        <v>0</v>
      </c>
      <c r="E88" s="74" t="e">
        <f>D88/'Shortline,BL,Spur Application'!G117</f>
        <v>#DIV/0!</v>
      </c>
      <c r="H88" s="75"/>
      <c r="I88" s="25"/>
      <c r="J88" s="25"/>
      <c r="K88" s="25"/>
      <c r="L88" s="25"/>
    </row>
    <row r="89" spans="1:12" ht="15" x14ac:dyDescent="0.25">
      <c r="A89" s="320" t="s">
        <v>177</v>
      </c>
      <c r="B89" s="20">
        <f>'Shortline,BL,Spur Application'!E120</f>
        <v>0</v>
      </c>
      <c r="C89" s="35" t="e">
        <f>B89/'Shortline,BL,Spur Application'!E117</f>
        <v>#DIV/0!</v>
      </c>
      <c r="D89" s="21">
        <f>'Shortline,BL,Spur Application'!G120</f>
        <v>0</v>
      </c>
      <c r="E89" s="74" t="e">
        <f>D89/'Shortline,BL,Spur Application'!G117</f>
        <v>#DIV/0!</v>
      </c>
      <c r="H89" s="75"/>
      <c r="I89" s="25"/>
      <c r="J89" s="25"/>
      <c r="K89" s="25"/>
      <c r="L89" s="25"/>
    </row>
    <row r="90" spans="1:12" ht="15" x14ac:dyDescent="0.25">
      <c r="A90" s="320" t="s">
        <v>178</v>
      </c>
      <c r="B90" s="20">
        <f>'Shortline,BL,Spur Application'!E121</f>
        <v>0</v>
      </c>
      <c r="C90" s="35" t="e">
        <f>B90/'Shortline,BL,Spur Application'!E117</f>
        <v>#DIV/0!</v>
      </c>
      <c r="D90" s="21">
        <f>'Shortline,BL,Spur Application'!G121</f>
        <v>0</v>
      </c>
      <c r="E90" s="74" t="e">
        <f>D90/'Shortline,BL,Spur Application'!G117</f>
        <v>#DIV/0!</v>
      </c>
      <c r="H90" s="75"/>
      <c r="I90" s="25"/>
      <c r="J90" s="25"/>
      <c r="K90" s="25"/>
      <c r="L90" s="25"/>
    </row>
    <row r="91" spans="1:12" ht="15" x14ac:dyDescent="0.25">
      <c r="A91" s="320" t="s">
        <v>119</v>
      </c>
      <c r="B91" s="20">
        <f>'Shortline,BL,Spur Application'!E122</f>
        <v>0</v>
      </c>
      <c r="C91" s="35" t="e">
        <f>B91/'Shortline,BL,Spur Application'!E117</f>
        <v>#DIV/0!</v>
      </c>
      <c r="D91" s="21">
        <f>'Shortline,BL,Spur Application'!G122</f>
        <v>0</v>
      </c>
      <c r="E91" s="74" t="e">
        <f>D91/'Shortline,BL,Spur Application'!G$117</f>
        <v>#DIV/0!</v>
      </c>
      <c r="H91" s="75"/>
      <c r="I91" s="25"/>
      <c r="J91" s="25"/>
      <c r="K91" s="25"/>
      <c r="L91" s="25"/>
    </row>
    <row r="92" spans="1:12" ht="33.75" customHeight="1" x14ac:dyDescent="0.3">
      <c r="A92" s="321" t="s">
        <v>445</v>
      </c>
      <c r="B92" s="20">
        <f>'Shortline,BL,Spur Application'!E123</f>
        <v>0</v>
      </c>
      <c r="C92" s="351" t="e">
        <f>B92/'Shortline,BL,Spur Application'!E117</f>
        <v>#DIV/0!</v>
      </c>
      <c r="D92" s="21">
        <f>'Shortline,BL,Spur Application'!G123</f>
        <v>0</v>
      </c>
      <c r="E92" s="74" t="e">
        <f>D92/'Shortline,BL,Spur Application'!G$117</f>
        <v>#DIV/0!</v>
      </c>
      <c r="H92" s="75"/>
      <c r="I92" s="24"/>
      <c r="J92" s="25"/>
      <c r="K92" s="25"/>
      <c r="L92" s="25"/>
    </row>
    <row r="93" spans="1:12" ht="15" x14ac:dyDescent="0.25">
      <c r="H93" s="75"/>
      <c r="I93" s="25"/>
      <c r="J93" s="25"/>
      <c r="K93" s="25"/>
      <c r="L93" s="25"/>
    </row>
    <row r="94" spans="1:12" ht="18.75" x14ac:dyDescent="0.3">
      <c r="A94" s="518" t="s">
        <v>75</v>
      </c>
      <c r="B94" s="518"/>
      <c r="C94" s="518"/>
      <c r="D94" s="518"/>
      <c r="E94" s="518"/>
      <c r="F94" s="70"/>
      <c r="H94" s="75"/>
      <c r="I94" s="25"/>
      <c r="J94" s="25"/>
      <c r="K94" s="25"/>
      <c r="L94" s="25"/>
    </row>
    <row r="95" spans="1:12" ht="30" x14ac:dyDescent="0.25">
      <c r="A95" s="291"/>
      <c r="B95" s="318" t="s">
        <v>99</v>
      </c>
      <c r="C95" s="319" t="s">
        <v>100</v>
      </c>
      <c r="D95" s="319" t="s">
        <v>101</v>
      </c>
      <c r="E95" s="315" t="s">
        <v>102</v>
      </c>
      <c r="H95" s="75"/>
      <c r="I95" s="25"/>
      <c r="J95" s="25"/>
      <c r="K95" s="25"/>
      <c r="L95" s="25"/>
    </row>
    <row r="96" spans="1:12" ht="18.75" x14ac:dyDescent="0.3">
      <c r="A96" s="320" t="s">
        <v>176</v>
      </c>
      <c r="B96" s="27">
        <f>'Shortline,BL,Spur Application'!E129</f>
        <v>0</v>
      </c>
      <c r="C96" s="35" t="e">
        <f>B96/'Shortline,BL,Spur Application'!E127</f>
        <v>#DIV/0!</v>
      </c>
      <c r="D96" s="21">
        <f>'Shortline,BL,Spur Application'!G129</f>
        <v>0</v>
      </c>
      <c r="E96" s="74" t="e">
        <f>D96/'Shortline,BL,Spur Application'!G127</f>
        <v>#DIV/0!</v>
      </c>
      <c r="H96" s="75"/>
      <c r="I96" s="24"/>
      <c r="J96" s="24"/>
      <c r="K96" s="25"/>
      <c r="L96" s="25"/>
    </row>
    <row r="97" spans="1:12" ht="15" x14ac:dyDescent="0.25">
      <c r="A97" s="320" t="s">
        <v>177</v>
      </c>
      <c r="B97" s="20">
        <f>'Shortline,BL,Spur Application'!E130</f>
        <v>0</v>
      </c>
      <c r="C97" s="35" t="e">
        <f>B97/'Shortline,BL,Spur Application'!E127</f>
        <v>#DIV/0!</v>
      </c>
      <c r="D97" s="21">
        <f>'Shortline,BL,Spur Application'!G130</f>
        <v>0</v>
      </c>
      <c r="E97" s="74" t="e">
        <f>D97/'Shortline,BL,Spur Application'!G127</f>
        <v>#DIV/0!</v>
      </c>
      <c r="H97" s="75"/>
      <c r="I97" s="25"/>
      <c r="J97" s="25"/>
      <c r="K97" s="25"/>
      <c r="L97" s="25"/>
    </row>
    <row r="98" spans="1:12" ht="15" x14ac:dyDescent="0.25">
      <c r="A98" s="320" t="s">
        <v>178</v>
      </c>
      <c r="B98" s="20">
        <f>'Shortline,BL,Spur Application'!E131</f>
        <v>0</v>
      </c>
      <c r="C98" s="35" t="e">
        <f>B98/'Shortline,BL,Spur Application'!E127</f>
        <v>#DIV/0!</v>
      </c>
      <c r="D98" s="21">
        <f>'Shortline,BL,Spur Application'!G131</f>
        <v>0</v>
      </c>
      <c r="E98" s="74" t="e">
        <f>D98/'Shortline,BL,Spur Application'!G127</f>
        <v>#DIV/0!</v>
      </c>
      <c r="H98" s="75"/>
      <c r="I98" s="25"/>
      <c r="J98" s="25"/>
      <c r="K98" s="25"/>
      <c r="L98" s="25"/>
    </row>
    <row r="99" spans="1:12" ht="15" x14ac:dyDescent="0.25">
      <c r="A99" s="320" t="s">
        <v>119</v>
      </c>
      <c r="B99" s="20">
        <f>'Shortline,BL,Spur Application'!E132</f>
        <v>0</v>
      </c>
      <c r="C99" s="35" t="e">
        <f>B99/'Shortline,BL,Spur Application'!E$127</f>
        <v>#DIV/0!</v>
      </c>
      <c r="D99" s="21">
        <f>'Shortline,BL,Spur Application'!G132</f>
        <v>0</v>
      </c>
      <c r="E99" s="74" t="e">
        <f>D99/'Shortline,BL,Spur Application'!G$127</f>
        <v>#DIV/0!</v>
      </c>
      <c r="H99" s="75"/>
      <c r="I99" s="25"/>
      <c r="J99" s="25"/>
      <c r="K99" s="25"/>
      <c r="L99" s="25"/>
    </row>
    <row r="100" spans="1:12" ht="30" x14ac:dyDescent="0.25">
      <c r="A100" s="321" t="s">
        <v>446</v>
      </c>
      <c r="B100" s="20">
        <f>'Shortline,BL,Spur Application'!E133</f>
        <v>0</v>
      </c>
      <c r="C100" s="35" t="e">
        <f>B100/'Shortline,BL,Spur Application'!E$127</f>
        <v>#DIV/0!</v>
      </c>
      <c r="D100" s="21">
        <f>'Shortline,BL,Spur Application'!G133</f>
        <v>0</v>
      </c>
      <c r="E100" s="74" t="e">
        <f>D100/'Shortline,BL,Spur Application'!G$127</f>
        <v>#DIV/0!</v>
      </c>
      <c r="H100" s="75"/>
      <c r="I100" s="1"/>
      <c r="J100" s="1"/>
      <c r="K100" s="1"/>
      <c r="L100" s="1"/>
    </row>
    <row r="101" spans="1:12" s="117" customFormat="1" ht="15" x14ac:dyDescent="0.25">
      <c r="A101" s="132"/>
      <c r="B101" s="129"/>
      <c r="C101" s="130"/>
      <c r="D101" s="16"/>
      <c r="E101" s="131"/>
      <c r="F101" s="116"/>
      <c r="G101" s="116"/>
      <c r="H101" s="75"/>
      <c r="I101" s="1"/>
      <c r="J101" s="1"/>
      <c r="K101" s="1"/>
      <c r="L101" s="1"/>
    </row>
    <row r="102" spans="1:12" ht="15" x14ac:dyDescent="0.25">
      <c r="H102" s="75"/>
      <c r="I102" s="1"/>
      <c r="J102" s="1"/>
      <c r="K102" s="1"/>
      <c r="L102" s="1"/>
    </row>
    <row r="103" spans="1:12" ht="18.75" x14ac:dyDescent="0.3">
      <c r="A103" s="518" t="s">
        <v>120</v>
      </c>
      <c r="B103" s="518"/>
      <c r="C103" s="518"/>
      <c r="D103" s="122"/>
      <c r="H103" s="75"/>
      <c r="I103" s="1"/>
      <c r="J103" s="1"/>
      <c r="K103" s="1"/>
      <c r="L103" s="1"/>
    </row>
    <row r="104" spans="1:12" ht="15" x14ac:dyDescent="0.25">
      <c r="A104" s="317"/>
      <c r="B104" s="314" t="s">
        <v>203</v>
      </c>
      <c r="C104" s="307" t="s">
        <v>390</v>
      </c>
      <c r="H104" s="75"/>
      <c r="I104" s="1"/>
      <c r="J104" s="1"/>
      <c r="K104" s="1"/>
      <c r="L104" s="1"/>
    </row>
    <row r="105" spans="1:12" ht="15" x14ac:dyDescent="0.25">
      <c r="A105" s="303" t="s">
        <v>92</v>
      </c>
      <c r="B105" s="29">
        <f>B61*0.103</f>
        <v>0</v>
      </c>
      <c r="C105" s="18">
        <f>B77*0.103</f>
        <v>0</v>
      </c>
      <c r="H105" s="75"/>
      <c r="I105" s="1"/>
      <c r="J105" s="1"/>
      <c r="K105" s="1"/>
      <c r="L105" s="1"/>
    </row>
    <row r="106" spans="1:12" ht="15" x14ac:dyDescent="0.25">
      <c r="A106" s="303" t="s">
        <v>93</v>
      </c>
      <c r="B106" s="18">
        <f>G61</f>
        <v>0</v>
      </c>
      <c r="C106" s="18">
        <f>G77</f>
        <v>0</v>
      </c>
      <c r="H106" s="75"/>
      <c r="I106" s="1"/>
      <c r="J106" s="1"/>
      <c r="K106" s="1"/>
      <c r="L106" s="1"/>
    </row>
    <row r="107" spans="1:12" ht="45" x14ac:dyDescent="0.25">
      <c r="A107" s="322" t="s">
        <v>91</v>
      </c>
      <c r="B107" s="18">
        <f>B105-B106</f>
        <v>0</v>
      </c>
      <c r="C107" s="18">
        <f>C105-C106</f>
        <v>0</v>
      </c>
      <c r="E107" s="66"/>
      <c r="H107" s="75"/>
      <c r="I107" s="1"/>
      <c r="J107" s="1"/>
      <c r="K107" s="1"/>
      <c r="L107" s="1"/>
    </row>
    <row r="108" spans="1:12" ht="15" x14ac:dyDescent="0.25">
      <c r="H108" s="75"/>
      <c r="I108" s="1"/>
      <c r="J108" s="1"/>
      <c r="K108" s="1"/>
      <c r="L108" s="1"/>
    </row>
    <row r="109" spans="1:12" ht="18.75" x14ac:dyDescent="0.3">
      <c r="A109" s="519" t="s">
        <v>208</v>
      </c>
      <c r="B109" s="519"/>
      <c r="C109" s="519"/>
      <c r="D109" s="3"/>
      <c r="H109" s="75"/>
      <c r="I109" s="1"/>
      <c r="J109" s="1"/>
      <c r="K109" s="1"/>
      <c r="L109" s="1"/>
    </row>
    <row r="110" spans="1:12" s="117" customFormat="1" ht="18.75" x14ac:dyDescent="0.3">
      <c r="A110" s="284"/>
      <c r="B110" s="307" t="s">
        <v>203</v>
      </c>
      <c r="C110" s="307" t="s">
        <v>390</v>
      </c>
      <c r="D110" s="23"/>
      <c r="E110" s="23"/>
      <c r="F110" s="23"/>
      <c r="G110" s="116"/>
      <c r="H110" s="75"/>
      <c r="I110" s="1"/>
      <c r="J110" s="1"/>
      <c r="K110" s="1"/>
      <c r="L110" s="1"/>
    </row>
    <row r="111" spans="1:12" ht="45" x14ac:dyDescent="0.25">
      <c r="A111" s="322" t="s">
        <v>179</v>
      </c>
      <c r="B111" s="372">
        <f>C61*0.0056</f>
        <v>0</v>
      </c>
      <c r="C111" s="372">
        <f>C77*0.0056</f>
        <v>0</v>
      </c>
      <c r="H111" s="75"/>
      <c r="I111" s="1"/>
      <c r="J111" s="1"/>
      <c r="K111" s="1"/>
      <c r="L111" s="1"/>
    </row>
    <row r="112" spans="1:12" ht="45" x14ac:dyDescent="0.25">
      <c r="A112" s="322" t="s">
        <v>180</v>
      </c>
      <c r="B112" s="373">
        <f>F61*0.048</f>
        <v>0</v>
      </c>
      <c r="C112" s="373">
        <f>F77*0.048</f>
        <v>0</v>
      </c>
      <c r="H112" s="75"/>
      <c r="I112" s="1"/>
      <c r="J112" s="1"/>
      <c r="K112" s="1"/>
      <c r="L112" s="1"/>
    </row>
    <row r="113" spans="1:12" ht="15" x14ac:dyDescent="0.25">
      <c r="H113" s="75"/>
      <c r="I113" s="1"/>
      <c r="J113" s="1"/>
      <c r="K113" s="1"/>
      <c r="L113" s="1"/>
    </row>
    <row r="114" spans="1:12" ht="18.75" x14ac:dyDescent="0.3">
      <c r="A114" s="518" t="s">
        <v>206</v>
      </c>
      <c r="B114" s="518"/>
      <c r="C114" s="518"/>
      <c r="I114" s="8"/>
      <c r="J114" s="8"/>
      <c r="K114" s="8"/>
      <c r="L114" s="8"/>
    </row>
    <row r="115" spans="1:12" ht="18.75" x14ac:dyDescent="0.3">
      <c r="A115" s="283"/>
      <c r="B115" s="315" t="s">
        <v>203</v>
      </c>
      <c r="C115" s="307" t="s">
        <v>390</v>
      </c>
      <c r="D115" s="82"/>
      <c r="H115" s="75"/>
      <c r="I115" s="8"/>
      <c r="J115" s="8"/>
      <c r="K115" s="8"/>
      <c r="L115" s="8"/>
    </row>
    <row r="116" spans="1:12" ht="30" x14ac:dyDescent="0.25">
      <c r="A116" s="322" t="s">
        <v>121</v>
      </c>
      <c r="B116" s="142">
        <f>E61</f>
        <v>0</v>
      </c>
      <c r="C116" s="143">
        <f>E77</f>
        <v>0</v>
      </c>
      <c r="I116" s="8"/>
      <c r="J116" s="8"/>
      <c r="K116" s="8"/>
      <c r="L116" s="8"/>
    </row>
    <row r="117" spans="1:12" ht="30" x14ac:dyDescent="0.25">
      <c r="A117" s="322" t="s">
        <v>122</v>
      </c>
      <c r="B117" s="141">
        <f>(3.702*C61)/1000000000</f>
        <v>0</v>
      </c>
      <c r="C117" s="141">
        <f>(3.702*C77)/1000000000</f>
        <v>0</v>
      </c>
      <c r="D117" s="82"/>
      <c r="H117" s="75"/>
      <c r="I117" s="8"/>
      <c r="J117" s="8"/>
      <c r="K117" s="8"/>
      <c r="L117" s="8"/>
    </row>
    <row r="118" spans="1:12" ht="42.75" customHeight="1" x14ac:dyDescent="0.25">
      <c r="A118" s="322" t="s">
        <v>123</v>
      </c>
      <c r="B118" s="18">
        <f>B117*6000000</f>
        <v>0</v>
      </c>
      <c r="C118" s="18">
        <f>C117*6000000</f>
        <v>0</v>
      </c>
      <c r="H118" s="75"/>
      <c r="J118" s="8"/>
      <c r="K118" s="8"/>
      <c r="L118" s="8"/>
    </row>
    <row r="119" spans="1:12" ht="30" x14ac:dyDescent="0.25">
      <c r="A119" s="322" t="s">
        <v>124</v>
      </c>
      <c r="B119" s="118">
        <f>(93.226*C61)/1000000000</f>
        <v>0</v>
      </c>
      <c r="C119" s="118">
        <f>(93.226*C77)/1000000000</f>
        <v>0</v>
      </c>
      <c r="H119" s="75"/>
      <c r="I119" s="8"/>
      <c r="J119" s="8"/>
      <c r="K119" s="8"/>
      <c r="L119" s="8"/>
    </row>
    <row r="120" spans="1:12" ht="30" x14ac:dyDescent="0.25">
      <c r="A120" s="322" t="s">
        <v>125</v>
      </c>
      <c r="B120" s="18">
        <f>B119*93000</f>
        <v>0</v>
      </c>
      <c r="C120" s="18">
        <f>C119*93000</f>
        <v>0</v>
      </c>
      <c r="H120" s="75"/>
      <c r="J120" s="8"/>
      <c r="K120" s="8"/>
      <c r="L120" s="8"/>
    </row>
    <row r="121" spans="1:12" ht="15" x14ac:dyDescent="0.25">
      <c r="J121" s="8"/>
      <c r="K121" s="8"/>
      <c r="L121" s="8"/>
    </row>
    <row r="122" spans="1:12" ht="18.75" x14ac:dyDescent="0.3">
      <c r="A122" s="518" t="s">
        <v>126</v>
      </c>
      <c r="B122" s="518"/>
      <c r="C122" s="518"/>
      <c r="J122" s="8"/>
      <c r="K122" s="8"/>
      <c r="L122" s="8"/>
    </row>
    <row r="123" spans="1:12" ht="18.75" x14ac:dyDescent="0.3">
      <c r="A123" s="283"/>
      <c r="B123" s="307" t="s">
        <v>203</v>
      </c>
      <c r="C123" s="307" t="s">
        <v>390</v>
      </c>
      <c r="I123" s="8"/>
      <c r="J123" s="8"/>
      <c r="K123" s="8"/>
      <c r="L123" s="8"/>
    </row>
    <row r="124" spans="1:12" ht="30" x14ac:dyDescent="0.25">
      <c r="A124" s="322" t="s">
        <v>104</v>
      </c>
      <c r="B124" s="144">
        <f>C61*0.00231</f>
        <v>0</v>
      </c>
      <c r="C124" s="145">
        <f>C77*0.00231</f>
        <v>0</v>
      </c>
      <c r="H124" s="67"/>
      <c r="I124" s="8"/>
      <c r="J124" s="8"/>
      <c r="K124" s="8"/>
      <c r="L124" s="8"/>
    </row>
    <row r="125" spans="1:12" ht="30" x14ac:dyDescent="0.25">
      <c r="A125" s="322" t="s">
        <v>105</v>
      </c>
      <c r="B125" s="145">
        <f>F61* (1/5.1)</f>
        <v>0</v>
      </c>
      <c r="C125" s="145">
        <f>F77*(1/5.1)</f>
        <v>0</v>
      </c>
      <c r="H125" s="67"/>
      <c r="I125" s="8" t="s">
        <v>169</v>
      </c>
      <c r="J125" s="8"/>
      <c r="K125" s="8"/>
      <c r="L125" s="8"/>
    </row>
    <row r="126" spans="1:12" ht="30" x14ac:dyDescent="0.25">
      <c r="A126" s="322" t="s">
        <v>106</v>
      </c>
      <c r="B126" s="145">
        <f>B125-B124</f>
        <v>0</v>
      </c>
      <c r="C126" s="145">
        <f>C125-C124</f>
        <v>0</v>
      </c>
      <c r="I126" s="8"/>
      <c r="J126" s="8"/>
      <c r="K126" s="8"/>
      <c r="L126" s="8"/>
    </row>
    <row r="127" spans="1:12" ht="30" x14ac:dyDescent="0.25">
      <c r="A127" s="322" t="s">
        <v>204</v>
      </c>
      <c r="B127" s="18">
        <f>B126*B128</f>
        <v>0</v>
      </c>
      <c r="C127" s="18">
        <f>C126*B128</f>
        <v>0</v>
      </c>
      <c r="D127" s="58"/>
      <c r="E127" s="128"/>
      <c r="I127" s="8"/>
      <c r="J127" s="8"/>
      <c r="K127" s="8"/>
      <c r="L127" s="8"/>
    </row>
    <row r="128" spans="1:12" ht="47.25" customHeight="1" x14ac:dyDescent="0.25">
      <c r="A128" s="323" t="s">
        <v>205</v>
      </c>
      <c r="B128" s="165"/>
      <c r="I128" s="8"/>
      <c r="J128" s="8"/>
      <c r="K128" s="8"/>
      <c r="L128" s="8"/>
    </row>
    <row r="129" spans="1:12" s="117" customFormat="1" ht="15" x14ac:dyDescent="0.25">
      <c r="E129" s="116"/>
      <c r="F129" s="116"/>
      <c r="G129" s="116"/>
      <c r="H129" s="76"/>
      <c r="I129" s="8"/>
      <c r="J129" s="8"/>
      <c r="K129" s="8"/>
      <c r="L129" s="8"/>
    </row>
    <row r="130" spans="1:12" ht="18.75" x14ac:dyDescent="0.3">
      <c r="A130" s="518" t="s">
        <v>207</v>
      </c>
      <c r="B130" s="518"/>
      <c r="C130" s="518"/>
      <c r="D130" s="518"/>
      <c r="E130" s="518"/>
      <c r="I130" s="8"/>
      <c r="J130" s="8"/>
      <c r="K130" s="8"/>
      <c r="L130" s="8"/>
    </row>
    <row r="131" spans="1:12" ht="18.75" x14ac:dyDescent="0.3">
      <c r="A131" s="283"/>
      <c r="B131" s="307" t="s">
        <v>203</v>
      </c>
      <c r="C131" s="314" t="s">
        <v>203</v>
      </c>
      <c r="D131" s="307" t="s">
        <v>390</v>
      </c>
      <c r="E131" s="352" t="s">
        <v>390</v>
      </c>
      <c r="I131" s="8"/>
      <c r="J131" s="8"/>
      <c r="K131" s="8"/>
      <c r="L131" s="8"/>
    </row>
    <row r="132" spans="1:12" ht="30" x14ac:dyDescent="0.25">
      <c r="A132" s="322" t="s">
        <v>107</v>
      </c>
      <c r="B132" s="374">
        <f>(0.000003*5.1*B125)-(0.00003*B124)</f>
        <v>0</v>
      </c>
      <c r="C132" s="375"/>
      <c r="D132" s="374">
        <f>(0.000003*5.1*C125)-(0.00003*C124)</f>
        <v>0</v>
      </c>
      <c r="E132" s="376"/>
      <c r="H132" s="75"/>
      <c r="I132" s="8"/>
      <c r="J132" s="1"/>
      <c r="K132" s="1"/>
      <c r="L132" s="1"/>
    </row>
    <row r="133" spans="1:12" ht="30" x14ac:dyDescent="0.25">
      <c r="A133" s="322" t="s">
        <v>108</v>
      </c>
      <c r="B133" s="377">
        <f>(0.000037*5.1*B125)-(0.000267*B124)</f>
        <v>0</v>
      </c>
      <c r="C133" s="378">
        <f>B133*4000</f>
        <v>0</v>
      </c>
      <c r="D133" s="377">
        <f>(0.000037*5.1*C125)-(0.000267*C124)</f>
        <v>0</v>
      </c>
      <c r="E133" s="379">
        <f>D133*4000</f>
        <v>0</v>
      </c>
      <c r="H133" s="67"/>
      <c r="I133" s="8"/>
    </row>
    <row r="134" spans="1:12" ht="15" x14ac:dyDescent="0.25">
      <c r="A134" s="322" t="s">
        <v>109</v>
      </c>
      <c r="B134" s="377">
        <f>(0.0000005*5.1*B125)-(0.000007*B124)</f>
        <v>0</v>
      </c>
      <c r="C134" s="378">
        <f>B134*168000</f>
        <v>0</v>
      </c>
      <c r="D134" s="377">
        <f>(0.0000005*5.1*C125)-(0.000007*C124)</f>
        <v>0</v>
      </c>
      <c r="E134" s="379">
        <f>D134*168000</f>
        <v>0</v>
      </c>
      <c r="H134" s="75"/>
      <c r="I134" s="8"/>
    </row>
    <row r="135" spans="1:12" ht="36" customHeight="1" x14ac:dyDescent="0.25">
      <c r="A135" s="322" t="s">
        <v>110</v>
      </c>
      <c r="B135" s="380">
        <f>(((0.011116*B125)-(0.011116*B124)))</f>
        <v>0</v>
      </c>
      <c r="C135" s="372">
        <f>B135*33</f>
        <v>0</v>
      </c>
      <c r="D135" s="377">
        <f>(((0.011116*C125)-(0.011116*C124)))</f>
        <v>0</v>
      </c>
      <c r="E135" s="379">
        <f>D135*33</f>
        <v>0</v>
      </c>
    </row>
  </sheetData>
  <mergeCells count="26">
    <mergeCell ref="A130:E130"/>
    <mergeCell ref="A122:C122"/>
    <mergeCell ref="A79:G79"/>
    <mergeCell ref="A114:C114"/>
    <mergeCell ref="A103:C103"/>
    <mergeCell ref="A94:E94"/>
    <mergeCell ref="A86:E86"/>
    <mergeCell ref="A109:C109"/>
    <mergeCell ref="A80:B80"/>
    <mergeCell ref="A81:B81"/>
    <mergeCell ref="A82:B82"/>
    <mergeCell ref="A83:B83"/>
    <mergeCell ref="A84:B84"/>
    <mergeCell ref="A1:G1"/>
    <mergeCell ref="A2:G2"/>
    <mergeCell ref="E5:G5"/>
    <mergeCell ref="E6:G6"/>
    <mergeCell ref="A12:G12"/>
    <mergeCell ref="E3:G3"/>
    <mergeCell ref="E4:G4"/>
    <mergeCell ref="A8:D8"/>
    <mergeCell ref="A9:D9"/>
    <mergeCell ref="A10:D10"/>
    <mergeCell ref="E8:G8"/>
    <mergeCell ref="E9:G9"/>
    <mergeCell ref="E10:G10"/>
  </mergeCells>
  <phoneticPr fontId="0" type="noConversion"/>
  <pageMargins left="0.7" right="0.7" top="0.75" bottom="0.75" header="0.3" footer="0.3"/>
  <pageSetup scale="55" orientation="portrait" copies="14" r:id="rId1"/>
  <rowBreaks count="3" manualBreakCount="3">
    <brk id="61" max="7" man="1"/>
    <brk id="112" max="7" man="1"/>
    <brk id="135" max="7"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4"/>
  <sheetViews>
    <sheetView zoomScaleNormal="100" zoomScaleSheetLayoutView="100" workbookViewId="0">
      <selection activeCell="A35" sqref="A35"/>
    </sheetView>
  </sheetViews>
  <sheetFormatPr defaultRowHeight="14.4" x14ac:dyDescent="0.3"/>
  <cols>
    <col min="1" max="1" width="34.109375" customWidth="1"/>
    <col min="2" max="2" width="11.6640625" customWidth="1"/>
    <col min="3" max="3" width="13.6640625" customWidth="1"/>
    <col min="5" max="5" width="12.5546875" customWidth="1"/>
    <col min="7" max="7" width="34.6640625" customWidth="1"/>
    <col min="8" max="8" width="29.88671875" customWidth="1"/>
  </cols>
  <sheetData>
    <row r="1" spans="1:15" s="80" customFormat="1" ht="26.25" x14ac:dyDescent="0.4">
      <c r="A1" s="526" t="s">
        <v>186</v>
      </c>
      <c r="B1" s="526"/>
      <c r="C1" s="526"/>
      <c r="D1" s="526"/>
      <c r="E1" s="526"/>
      <c r="F1" s="526"/>
      <c r="G1" s="526" t="s">
        <v>186</v>
      </c>
      <c r="H1" s="526"/>
      <c r="I1" s="526"/>
      <c r="J1" s="526"/>
      <c r="K1" s="526"/>
      <c r="L1" s="330"/>
      <c r="M1" s="330"/>
      <c r="N1" s="330"/>
      <c r="O1" s="330"/>
    </row>
    <row r="2" spans="1:15" s="83" customFormat="1" ht="65.25" customHeight="1" x14ac:dyDescent="0.25">
      <c r="A2" s="525" t="s">
        <v>364</v>
      </c>
      <c r="B2" s="525"/>
      <c r="C2" s="525"/>
      <c r="D2" s="525"/>
      <c r="E2" s="525"/>
      <c r="F2" s="525"/>
      <c r="G2" s="527" t="s">
        <v>365</v>
      </c>
      <c r="H2" s="527"/>
      <c r="I2" s="527"/>
      <c r="J2" s="527"/>
      <c r="K2" s="527"/>
      <c r="L2" s="331"/>
      <c r="M2" s="331"/>
      <c r="N2" s="331"/>
      <c r="O2" s="331"/>
    </row>
    <row r="3" spans="1:15" ht="31.5" x14ac:dyDescent="0.25">
      <c r="A3" s="64" t="s">
        <v>171</v>
      </c>
      <c r="B3" s="79" t="s">
        <v>172</v>
      </c>
      <c r="C3" s="79" t="s">
        <v>155</v>
      </c>
      <c r="D3" s="64"/>
      <c r="G3" s="64" t="s">
        <v>170</v>
      </c>
      <c r="H3" s="79" t="s">
        <v>155</v>
      </c>
    </row>
    <row r="4" spans="1:15" ht="15" x14ac:dyDescent="0.25">
      <c r="A4" s="195" t="s">
        <v>127</v>
      </c>
      <c r="B4" s="3">
        <v>1</v>
      </c>
      <c r="C4" s="3">
        <v>18.71</v>
      </c>
      <c r="D4" s="241"/>
      <c r="G4" s="241" t="s">
        <v>86</v>
      </c>
      <c r="H4" s="241">
        <v>0.02</v>
      </c>
    </row>
    <row r="5" spans="1:15" ht="15" x14ac:dyDescent="0.25">
      <c r="A5" s="195" t="s">
        <v>114</v>
      </c>
      <c r="B5" s="3">
        <v>8</v>
      </c>
      <c r="C5" s="3">
        <v>13.27</v>
      </c>
      <c r="D5" s="241"/>
      <c r="G5" s="241" t="s">
        <v>87</v>
      </c>
      <c r="H5" s="241">
        <v>2.5000000000000001E-2</v>
      </c>
    </row>
    <row r="6" spans="1:15" ht="15" x14ac:dyDescent="0.25">
      <c r="A6" s="195" t="s">
        <v>129</v>
      </c>
      <c r="B6" s="3">
        <v>9</v>
      </c>
      <c r="C6" s="3">
        <v>15.89</v>
      </c>
      <c r="D6" s="241"/>
      <c r="G6" s="241" t="s">
        <v>88</v>
      </c>
      <c r="H6" s="241">
        <v>3.5000000000000003E-2</v>
      </c>
    </row>
    <row r="7" spans="1:15" ht="15" x14ac:dyDescent="0.25">
      <c r="A7" s="195" t="s">
        <v>130</v>
      </c>
      <c r="B7" s="3">
        <v>10</v>
      </c>
      <c r="C7" s="3">
        <v>25.77</v>
      </c>
      <c r="D7" s="241"/>
      <c r="G7" s="241" t="s">
        <v>89</v>
      </c>
      <c r="H7" s="241">
        <v>5.5E-2</v>
      </c>
    </row>
    <row r="8" spans="1:15" ht="15" x14ac:dyDescent="0.25">
      <c r="A8" s="195" t="s">
        <v>131</v>
      </c>
      <c r="B8" s="3">
        <v>11</v>
      </c>
      <c r="C8" s="3">
        <v>25.77</v>
      </c>
      <c r="D8" s="241"/>
      <c r="G8" s="241"/>
      <c r="H8" s="241"/>
    </row>
    <row r="9" spans="1:15" ht="15" x14ac:dyDescent="0.25">
      <c r="A9" s="195" t="s">
        <v>132</v>
      </c>
      <c r="B9" s="3">
        <v>13</v>
      </c>
      <c r="C9" s="3">
        <v>19.84</v>
      </c>
      <c r="D9" s="241"/>
      <c r="G9" s="241"/>
      <c r="H9" s="241"/>
    </row>
    <row r="10" spans="1:15" ht="15" customHeight="1" x14ac:dyDescent="0.25">
      <c r="A10" s="195" t="s">
        <v>133</v>
      </c>
      <c r="B10" s="3">
        <v>14</v>
      </c>
      <c r="C10" s="3">
        <v>25.77</v>
      </c>
      <c r="D10" s="241"/>
      <c r="G10" s="243" t="s">
        <v>181</v>
      </c>
      <c r="H10" s="243"/>
    </row>
    <row r="11" spans="1:15" ht="15" x14ac:dyDescent="0.25">
      <c r="A11" s="195" t="s">
        <v>134</v>
      </c>
      <c r="B11" s="3">
        <v>19</v>
      </c>
      <c r="C11" s="3">
        <v>9.84</v>
      </c>
      <c r="D11" s="241"/>
      <c r="E11" s="241"/>
    </row>
    <row r="12" spans="1:15" ht="15" x14ac:dyDescent="0.25">
      <c r="A12" s="195" t="s">
        <v>136</v>
      </c>
      <c r="B12" s="3">
        <v>20</v>
      </c>
      <c r="C12" s="3">
        <v>15.89</v>
      </c>
      <c r="D12" s="241"/>
      <c r="E12" s="241"/>
    </row>
    <row r="13" spans="1:15" ht="15" x14ac:dyDescent="0.25">
      <c r="A13" s="195" t="s">
        <v>137</v>
      </c>
      <c r="B13" s="3">
        <v>21</v>
      </c>
      <c r="C13" s="3">
        <v>11.47</v>
      </c>
      <c r="D13" s="241"/>
      <c r="E13" s="241"/>
    </row>
    <row r="14" spans="1:15" ht="15" x14ac:dyDescent="0.25">
      <c r="A14" s="195" t="s">
        <v>138</v>
      </c>
      <c r="B14" s="3">
        <v>22</v>
      </c>
      <c r="C14" s="3">
        <v>18.16</v>
      </c>
      <c r="D14" s="241"/>
      <c r="E14" s="241"/>
    </row>
    <row r="15" spans="1:15" ht="15" x14ac:dyDescent="0.25">
      <c r="A15" s="195" t="s">
        <v>135</v>
      </c>
      <c r="B15" s="3">
        <v>23</v>
      </c>
      <c r="C15" s="3">
        <v>18.16</v>
      </c>
      <c r="D15" s="241"/>
      <c r="E15" s="241"/>
    </row>
    <row r="16" spans="1:15" ht="15" x14ac:dyDescent="0.25">
      <c r="A16" s="195" t="s">
        <v>139</v>
      </c>
      <c r="B16" s="3">
        <v>24</v>
      </c>
      <c r="C16" s="3">
        <v>17.61</v>
      </c>
      <c r="D16" s="241"/>
      <c r="E16" s="241"/>
    </row>
    <row r="17" spans="1:5" ht="15" x14ac:dyDescent="0.25">
      <c r="A17" s="195" t="s">
        <v>140</v>
      </c>
      <c r="B17" s="3">
        <v>25</v>
      </c>
      <c r="C17" s="3">
        <v>11.26</v>
      </c>
      <c r="D17" s="241"/>
      <c r="E17" s="241"/>
    </row>
    <row r="18" spans="1:5" ht="15" x14ac:dyDescent="0.25">
      <c r="A18" s="195" t="s">
        <v>112</v>
      </c>
      <c r="B18" s="3">
        <v>26</v>
      </c>
      <c r="C18" s="3">
        <v>15.17</v>
      </c>
      <c r="D18" s="241"/>
      <c r="E18" s="241"/>
    </row>
    <row r="19" spans="1:5" ht="15" x14ac:dyDescent="0.25">
      <c r="A19" s="195" t="s">
        <v>141</v>
      </c>
      <c r="B19" s="3">
        <v>27</v>
      </c>
      <c r="C19" s="3">
        <v>15.17</v>
      </c>
      <c r="D19" s="241"/>
      <c r="E19" s="241"/>
    </row>
    <row r="20" spans="1:5" ht="15" x14ac:dyDescent="0.25">
      <c r="A20" s="195" t="s">
        <v>142</v>
      </c>
      <c r="B20" s="3">
        <v>28</v>
      </c>
      <c r="C20" s="3">
        <v>19.25</v>
      </c>
      <c r="D20" s="241"/>
      <c r="E20" s="241"/>
    </row>
    <row r="21" spans="1:5" ht="15" x14ac:dyDescent="0.25">
      <c r="A21" s="195" t="s">
        <v>143</v>
      </c>
      <c r="B21" s="3">
        <v>29</v>
      </c>
      <c r="C21" s="3">
        <v>17.84</v>
      </c>
      <c r="D21" s="241"/>
      <c r="E21" s="241"/>
    </row>
    <row r="22" spans="1:5" ht="15" x14ac:dyDescent="0.25">
      <c r="A22" s="195" t="s">
        <v>144</v>
      </c>
      <c r="B22" s="3">
        <v>30</v>
      </c>
      <c r="C22" s="3">
        <v>9.84</v>
      </c>
      <c r="D22" s="241"/>
      <c r="E22" s="241"/>
    </row>
    <row r="23" spans="1:5" ht="15" x14ac:dyDescent="0.25">
      <c r="A23" s="195" t="s">
        <v>145</v>
      </c>
      <c r="B23" s="3">
        <v>31</v>
      </c>
      <c r="C23" s="3">
        <v>18.16</v>
      </c>
      <c r="D23" s="241"/>
      <c r="E23" s="241"/>
    </row>
    <row r="24" spans="1:5" x14ac:dyDescent="0.3">
      <c r="A24" s="195" t="s">
        <v>146</v>
      </c>
      <c r="B24" s="3">
        <v>32</v>
      </c>
      <c r="C24" s="3">
        <v>18.63</v>
      </c>
      <c r="D24" s="241"/>
      <c r="E24" s="241"/>
    </row>
    <row r="25" spans="1:5" x14ac:dyDescent="0.3">
      <c r="A25" s="195" t="s">
        <v>147</v>
      </c>
      <c r="B25" s="3">
        <v>33</v>
      </c>
      <c r="C25" s="3">
        <v>20.14</v>
      </c>
      <c r="D25" s="241"/>
      <c r="E25" s="241"/>
    </row>
    <row r="26" spans="1:5" x14ac:dyDescent="0.3">
      <c r="A26" s="195" t="s">
        <v>148</v>
      </c>
      <c r="B26" s="3">
        <v>34</v>
      </c>
      <c r="C26" s="3">
        <v>14.49</v>
      </c>
      <c r="D26" s="241"/>
      <c r="E26" s="241"/>
    </row>
    <row r="27" spans="1:5" x14ac:dyDescent="0.3">
      <c r="A27" s="195" t="s">
        <v>113</v>
      </c>
      <c r="B27" s="3">
        <v>35</v>
      </c>
      <c r="C27" s="3">
        <v>17.21</v>
      </c>
      <c r="D27" s="241"/>
      <c r="E27" s="241"/>
    </row>
    <row r="28" spans="1:5" x14ac:dyDescent="0.3">
      <c r="A28" s="195" t="s">
        <v>149</v>
      </c>
      <c r="B28" s="3">
        <v>36</v>
      </c>
      <c r="C28" s="3">
        <v>14.62</v>
      </c>
      <c r="D28" s="241"/>
      <c r="E28" s="241"/>
    </row>
    <row r="29" spans="1:5" x14ac:dyDescent="0.3">
      <c r="A29" s="195" t="s">
        <v>128</v>
      </c>
      <c r="B29" s="3">
        <v>37</v>
      </c>
      <c r="C29" s="3">
        <v>16.920000000000002</v>
      </c>
      <c r="D29" s="241"/>
      <c r="E29" s="241"/>
    </row>
    <row r="30" spans="1:5" x14ac:dyDescent="0.3">
      <c r="A30" s="195" t="s">
        <v>150</v>
      </c>
      <c r="B30" s="3">
        <v>38</v>
      </c>
      <c r="C30" s="3">
        <v>17.21</v>
      </c>
      <c r="D30" s="241"/>
      <c r="E30" s="241"/>
    </row>
    <row r="31" spans="1:5" x14ac:dyDescent="0.3">
      <c r="A31" s="195" t="s">
        <v>151</v>
      </c>
      <c r="B31" s="3">
        <v>39</v>
      </c>
      <c r="C31" s="3">
        <v>13.04</v>
      </c>
      <c r="D31" s="241"/>
      <c r="E31" s="241"/>
    </row>
    <row r="32" spans="1:5" s="241" customFormat="1" x14ac:dyDescent="0.3">
      <c r="A32" s="195" t="s">
        <v>386</v>
      </c>
      <c r="B32" s="3">
        <v>40</v>
      </c>
      <c r="C32" s="3">
        <v>16.899999999999999</v>
      </c>
    </row>
    <row r="33" spans="1:5" x14ac:dyDescent="0.3">
      <c r="A33" s="195" t="s">
        <v>152</v>
      </c>
      <c r="B33" s="3">
        <v>50</v>
      </c>
      <c r="C33" s="3">
        <v>14.98</v>
      </c>
      <c r="D33" s="241"/>
      <c r="E33" s="241"/>
    </row>
    <row r="34" spans="1:5" x14ac:dyDescent="0.3">
      <c r="A34" s="195" t="s">
        <v>248</v>
      </c>
      <c r="B34" s="3">
        <v>51</v>
      </c>
      <c r="C34" s="332">
        <f>AVERAGE(C4:C33)</f>
        <v>16.899333333333331</v>
      </c>
      <c r="D34" s="241"/>
      <c r="E34" s="241"/>
    </row>
  </sheetData>
  <mergeCells count="4">
    <mergeCell ref="A2:F2"/>
    <mergeCell ref="A1:F1"/>
    <mergeCell ref="G2:K2"/>
    <mergeCell ref="G1:K1"/>
  </mergeCells>
  <phoneticPr fontId="0" type="noConversion"/>
  <pageMargins left="0.7" right="0.49" top="0.75" bottom="0.75" header="0.3" footer="0.3"/>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25"/>
  <sheetViews>
    <sheetView tabSelected="1" zoomScaleNormal="100" zoomScaleSheetLayoutView="70" workbookViewId="0">
      <selection activeCell="D6" sqref="D6:G6"/>
    </sheetView>
  </sheetViews>
  <sheetFormatPr defaultRowHeight="14.4" x14ac:dyDescent="0.3"/>
  <cols>
    <col min="1" max="1" width="19.5546875" customWidth="1"/>
    <col min="2" max="2" width="16" customWidth="1"/>
    <col min="3" max="3" width="15.6640625" customWidth="1"/>
    <col min="4" max="4" width="18" customWidth="1"/>
    <col min="5" max="5" width="14.88671875" customWidth="1"/>
    <col min="6" max="6" width="11" customWidth="1"/>
    <col min="7" max="7" width="11.33203125" customWidth="1"/>
    <col min="8" max="9" width="0" hidden="1" customWidth="1"/>
  </cols>
  <sheetData>
    <row r="1" spans="1:7" ht="23.25" x14ac:dyDescent="0.35">
      <c r="A1" s="562" t="s">
        <v>188</v>
      </c>
      <c r="B1" s="562"/>
      <c r="C1" s="562"/>
      <c r="D1" s="562"/>
      <c r="E1" s="562"/>
      <c r="F1" s="562"/>
      <c r="G1" s="562"/>
    </row>
    <row r="2" spans="1:7" ht="6.75" customHeight="1" x14ac:dyDescent="0.25"/>
    <row r="3" spans="1:7" ht="15" x14ac:dyDescent="0.25">
      <c r="A3" s="576" t="s">
        <v>213</v>
      </c>
      <c r="B3" s="576"/>
      <c r="C3" s="576"/>
      <c r="D3" s="576"/>
      <c r="E3" s="576"/>
      <c r="F3" s="576"/>
      <c r="G3" s="576"/>
    </row>
    <row r="4" spans="1:7" ht="15" x14ac:dyDescent="0.25">
      <c r="A4" s="568" t="s">
        <v>0</v>
      </c>
      <c r="B4" s="569"/>
      <c r="C4" s="570"/>
      <c r="D4" s="574">
        <f>'Shortline,BL,Spur Application'!E5</f>
        <v>0</v>
      </c>
      <c r="E4" s="574"/>
      <c r="F4" s="574"/>
      <c r="G4" s="574"/>
    </row>
    <row r="5" spans="1:7" ht="5.25" customHeight="1" x14ac:dyDescent="0.25">
      <c r="A5" s="5"/>
      <c r="B5" s="5"/>
      <c r="C5" s="5"/>
    </row>
    <row r="6" spans="1:7" ht="15" x14ac:dyDescent="0.25">
      <c r="A6" s="571" t="s">
        <v>11</v>
      </c>
      <c r="B6" s="572"/>
      <c r="C6" s="573"/>
      <c r="D6" s="575"/>
      <c r="E6" s="575"/>
      <c r="F6" s="575"/>
      <c r="G6" s="575"/>
    </row>
    <row r="7" spans="1:7" ht="8.25" customHeight="1" x14ac:dyDescent="0.25"/>
    <row r="8" spans="1:7" ht="15" x14ac:dyDescent="0.25">
      <c r="A8" s="521" t="s">
        <v>214</v>
      </c>
      <c r="B8" s="563"/>
      <c r="C8" s="563"/>
      <c r="D8" s="563"/>
      <c r="E8" s="563"/>
      <c r="F8" s="563"/>
      <c r="G8" s="522"/>
    </row>
    <row r="9" spans="1:7" ht="15" customHeight="1" x14ac:dyDescent="0.25">
      <c r="A9" s="564" t="s">
        <v>189</v>
      </c>
      <c r="B9" s="565"/>
      <c r="C9" s="566"/>
      <c r="D9" s="567">
        <f>'Shortline,BL,Spur Application'!E21</f>
        <v>0</v>
      </c>
      <c r="E9" s="567"/>
      <c r="F9" s="567"/>
      <c r="G9" s="567"/>
    </row>
    <row r="10" spans="1:7" s="137" customFormat="1" ht="30.75" customHeight="1" x14ac:dyDescent="0.25">
      <c r="A10" s="564" t="s">
        <v>211</v>
      </c>
      <c r="B10" s="565"/>
      <c r="C10" s="566"/>
      <c r="D10" s="567">
        <f>'Shortline,BL,Spur Application'!E22</f>
        <v>0</v>
      </c>
      <c r="E10" s="567"/>
      <c r="F10" s="567"/>
      <c r="G10" s="567"/>
    </row>
    <row r="11" spans="1:7" x14ac:dyDescent="0.3">
      <c r="A11" s="587" t="s">
        <v>367</v>
      </c>
      <c r="B11" s="588"/>
      <c r="C11" s="589"/>
      <c r="D11" s="596">
        <f>'Shortline,BL,Spur Application'!E24</f>
        <v>0</v>
      </c>
      <c r="E11" s="597"/>
      <c r="F11" s="597"/>
      <c r="G11" s="598"/>
    </row>
    <row r="12" spans="1:7" x14ac:dyDescent="0.3">
      <c r="A12" s="590"/>
      <c r="B12" s="591"/>
      <c r="C12" s="592"/>
      <c r="D12" s="599"/>
      <c r="E12" s="600"/>
      <c r="F12" s="600"/>
      <c r="G12" s="601"/>
    </row>
    <row r="13" spans="1:7" x14ac:dyDescent="0.3">
      <c r="A13" s="593"/>
      <c r="B13" s="594"/>
      <c r="C13" s="595"/>
      <c r="D13" s="602"/>
      <c r="E13" s="603"/>
      <c r="F13" s="603"/>
      <c r="G13" s="604"/>
    </row>
    <row r="14" spans="1:7" ht="8.25" customHeight="1" x14ac:dyDescent="0.25"/>
    <row r="15" spans="1:7" s="137" customFormat="1" ht="118.5" customHeight="1" x14ac:dyDescent="0.25">
      <c r="A15" s="585" t="s">
        <v>366</v>
      </c>
      <c r="B15" s="585"/>
      <c r="C15" s="585"/>
      <c r="D15" s="586">
        <f>'Shortline,BL,Spur Application'!E28</f>
        <v>0</v>
      </c>
      <c r="E15" s="586"/>
      <c r="F15" s="586"/>
      <c r="G15" s="586"/>
    </row>
    <row r="16" spans="1:7" s="156" customFormat="1" ht="7.5" customHeight="1" x14ac:dyDescent="0.25">
      <c r="A16" s="157"/>
      <c r="B16" s="157"/>
      <c r="C16" s="157"/>
      <c r="D16" s="154"/>
      <c r="E16" s="154"/>
      <c r="F16" s="154"/>
      <c r="G16" s="154"/>
    </row>
    <row r="17" spans="1:12" ht="15" x14ac:dyDescent="0.25">
      <c r="A17" s="486" t="s">
        <v>230</v>
      </c>
      <c r="B17" s="583"/>
      <c r="C17" s="583"/>
      <c r="D17" s="583"/>
      <c r="E17" s="583"/>
      <c r="F17" s="583"/>
      <c r="G17" s="584"/>
    </row>
    <row r="18" spans="1:12" ht="15" customHeight="1" x14ac:dyDescent="0.3">
      <c r="A18" s="258"/>
      <c r="B18" s="256"/>
      <c r="C18" s="581" t="s">
        <v>245</v>
      </c>
      <c r="D18" s="577" t="s">
        <v>21</v>
      </c>
      <c r="E18" s="577" t="s">
        <v>22</v>
      </c>
      <c r="F18" s="579" t="s">
        <v>23</v>
      </c>
      <c r="J18" s="33"/>
      <c r="K18" s="33"/>
      <c r="L18" s="33"/>
    </row>
    <row r="19" spans="1:12" x14ac:dyDescent="0.3">
      <c r="A19" s="259"/>
      <c r="B19" s="257"/>
      <c r="C19" s="582"/>
      <c r="D19" s="578"/>
      <c r="E19" s="578"/>
      <c r="F19" s="580"/>
    </row>
    <row r="20" spans="1:12" ht="15" x14ac:dyDescent="0.25">
      <c r="A20" s="288" t="s">
        <v>24</v>
      </c>
      <c r="B20" s="289"/>
      <c r="C20" s="292">
        <f>'Shortline,BL,Spur Application'!D41</f>
        <v>0</v>
      </c>
      <c r="D20" s="113">
        <f>'Shortline,BL,Spur Application'!E41</f>
        <v>0</v>
      </c>
      <c r="E20" s="113">
        <f>'Shortline,BL,Spur Application'!F41</f>
        <v>0</v>
      </c>
      <c r="F20" s="113">
        <f>'Shortline,BL,Spur Application'!G41</f>
        <v>0</v>
      </c>
    </row>
    <row r="21" spans="1:12" ht="15" x14ac:dyDescent="0.25">
      <c r="A21" s="288" t="s">
        <v>25</v>
      </c>
      <c r="B21" s="289"/>
      <c r="C21" s="292">
        <f>'Shortline,BL,Spur Application'!D42</f>
        <v>0</v>
      </c>
      <c r="D21" s="113">
        <f>'Shortline,BL,Spur Application'!E42</f>
        <v>0</v>
      </c>
      <c r="E21" s="113">
        <f>'Shortline,BL,Spur Application'!F42</f>
        <v>0</v>
      </c>
      <c r="F21" s="113">
        <f>'Shortline,BL,Spur Application'!G42</f>
        <v>0</v>
      </c>
    </row>
    <row r="22" spans="1:12" ht="15" x14ac:dyDescent="0.25">
      <c r="A22" s="288" t="s">
        <v>26</v>
      </c>
      <c r="B22" s="289"/>
      <c r="C22" s="292">
        <f>'Shortline,BL,Spur Application'!D43</f>
        <v>0</v>
      </c>
      <c r="D22" s="113">
        <f>'Shortline,BL,Spur Application'!E43</f>
        <v>0</v>
      </c>
      <c r="E22" s="113">
        <f>'Shortline,BL,Spur Application'!F43</f>
        <v>0</v>
      </c>
      <c r="F22" s="113">
        <f>'Shortline,BL,Spur Application'!G43</f>
        <v>0</v>
      </c>
      <c r="K22" s="31"/>
    </row>
    <row r="23" spans="1:12" ht="15" customHeight="1" x14ac:dyDescent="0.3">
      <c r="A23" s="280" t="s">
        <v>29</v>
      </c>
      <c r="B23" s="290"/>
      <c r="C23" s="293">
        <f>'Shortline,BL,Spur Application'!D44</f>
        <v>0</v>
      </c>
      <c r="D23" s="113">
        <f>'Shortline,BL,Spur Application'!E44</f>
        <v>0</v>
      </c>
      <c r="E23" s="113">
        <f>'Shortline,BL,Spur Application'!F44</f>
        <v>0</v>
      </c>
      <c r="F23" s="113">
        <f>'Shortline,BL,Spur Application'!G44</f>
        <v>0</v>
      </c>
      <c r="I23" s="31"/>
    </row>
    <row r="24" spans="1:12" x14ac:dyDescent="0.3">
      <c r="A24" s="288" t="s">
        <v>27</v>
      </c>
      <c r="B24" s="289"/>
      <c r="C24" s="292">
        <f>'Shortline,BL,Spur Application'!D45</f>
        <v>0</v>
      </c>
      <c r="D24" s="113">
        <f>'Shortline,BL,Spur Application'!E45</f>
        <v>0</v>
      </c>
      <c r="E24" s="113">
        <f>'Shortline,BL,Spur Application'!F45</f>
        <v>0</v>
      </c>
      <c r="F24" s="113">
        <f>'Shortline,BL,Spur Application'!G45</f>
        <v>0</v>
      </c>
      <c r="I24" s="31"/>
    </row>
    <row r="25" spans="1:12" s="241" customFormat="1" x14ac:dyDescent="0.3">
      <c r="A25" s="288" t="s">
        <v>248</v>
      </c>
      <c r="B25" s="289"/>
      <c r="C25" s="292">
        <f>'Shortline,BL,Spur Application'!D47</f>
        <v>0</v>
      </c>
      <c r="D25" s="113">
        <f>'Shortline,BL,Spur Application'!E47</f>
        <v>0</v>
      </c>
      <c r="E25" s="113">
        <f>'Shortline,BL,Spur Application'!F47</f>
        <v>0</v>
      </c>
      <c r="F25" s="113">
        <f>'Shortline,BL,Spur Application'!G47</f>
        <v>0</v>
      </c>
    </row>
    <row r="26" spans="1:12" x14ac:dyDescent="0.3">
      <c r="A26" s="288" t="s">
        <v>28</v>
      </c>
      <c r="B26" s="289"/>
      <c r="C26" s="292">
        <f>'Shortline,BL,Spur Application'!D46</f>
        <v>0</v>
      </c>
      <c r="D26" s="113">
        <f>'Shortline,BL,Spur Application'!E46</f>
        <v>0</v>
      </c>
      <c r="E26" s="113">
        <f>'Shortline,BL,Spur Application'!F46</f>
        <v>0</v>
      </c>
      <c r="F26" s="113">
        <f>'Shortline,BL,Spur Application'!G46</f>
        <v>0</v>
      </c>
    </row>
    <row r="27" spans="1:12" x14ac:dyDescent="0.3">
      <c r="A27" s="288" t="s">
        <v>31</v>
      </c>
      <c r="B27" s="289"/>
      <c r="C27" s="292">
        <f>'Shortline,BL,Spur Application'!D48</f>
        <v>0</v>
      </c>
      <c r="D27" s="113">
        <f>'Shortline,BL,Spur Application'!E48</f>
        <v>0</v>
      </c>
      <c r="E27" s="113">
        <f>'Shortline,BL,Spur Application'!F48</f>
        <v>0</v>
      </c>
      <c r="F27" s="113">
        <f>'Shortline,BL,Spur Application'!G48</f>
        <v>0</v>
      </c>
      <c r="I27" s="31"/>
    </row>
    <row r="28" spans="1:12" ht="9" customHeight="1" x14ac:dyDescent="0.3">
      <c r="J28" s="36"/>
    </row>
    <row r="29" spans="1:12" ht="15.75" customHeight="1" x14ac:dyDescent="0.3">
      <c r="A29" s="549" t="s">
        <v>160</v>
      </c>
      <c r="B29" s="549"/>
      <c r="C29" s="549"/>
      <c r="D29" s="549"/>
      <c r="E29" s="549"/>
    </row>
    <row r="30" spans="1:12" ht="33" customHeight="1" x14ac:dyDescent="0.3">
      <c r="A30" s="260"/>
      <c r="B30" s="261" t="s">
        <v>99</v>
      </c>
      <c r="C30" s="262" t="s">
        <v>100</v>
      </c>
      <c r="D30" s="262" t="s">
        <v>101</v>
      </c>
      <c r="E30" s="263" t="s">
        <v>102</v>
      </c>
    </row>
    <row r="31" spans="1:12" x14ac:dyDescent="0.3">
      <c r="A31" s="264" t="s">
        <v>76</v>
      </c>
      <c r="B31" s="27">
        <f>Worksheet!B88</f>
        <v>0</v>
      </c>
      <c r="C31" s="51" t="e">
        <f>Worksheet!C88</f>
        <v>#DIV/0!</v>
      </c>
      <c r="D31" s="52">
        <f>Worksheet!D88</f>
        <v>0</v>
      </c>
      <c r="E31" s="53" t="e">
        <f>Worksheet!E88</f>
        <v>#DIV/0!</v>
      </c>
    </row>
    <row r="32" spans="1:12" x14ac:dyDescent="0.3">
      <c r="A32" s="264" t="s">
        <v>77</v>
      </c>
      <c r="B32" s="20">
        <f>Worksheet!B89</f>
        <v>0</v>
      </c>
      <c r="C32" s="51" t="e">
        <f>Worksheet!C89</f>
        <v>#DIV/0!</v>
      </c>
      <c r="D32" s="52">
        <f>Worksheet!D89</f>
        <v>0</v>
      </c>
      <c r="E32" s="53" t="e">
        <f>Worksheet!E89</f>
        <v>#DIV/0!</v>
      </c>
    </row>
    <row r="33" spans="1:11" ht="28.5" customHeight="1" x14ac:dyDescent="0.3">
      <c r="A33" s="264" t="s">
        <v>78</v>
      </c>
      <c r="B33" s="20">
        <f>Worksheet!B90</f>
        <v>0</v>
      </c>
      <c r="C33" s="51" t="e">
        <f>Worksheet!C90</f>
        <v>#DIV/0!</v>
      </c>
      <c r="D33" s="52">
        <f>Worksheet!D90</f>
        <v>0</v>
      </c>
      <c r="E33" s="53" t="e">
        <f>Worksheet!E90</f>
        <v>#DIV/0!</v>
      </c>
    </row>
    <row r="34" spans="1:11" ht="32.25" customHeight="1" x14ac:dyDescent="0.3">
      <c r="A34" s="264" t="s">
        <v>117</v>
      </c>
      <c r="B34" s="20">
        <f>Worksheet!B91</f>
        <v>0</v>
      </c>
      <c r="C34" s="53" t="e">
        <f>Worksheet!C91</f>
        <v>#DIV/0!</v>
      </c>
      <c r="D34" s="54">
        <f>Worksheet!D91</f>
        <v>0</v>
      </c>
      <c r="E34" s="53" t="e">
        <f>Worksheet!E91</f>
        <v>#DIV/0!</v>
      </c>
    </row>
    <row r="35" spans="1:11" s="241" customFormat="1" ht="32.25" customHeight="1" x14ac:dyDescent="0.3">
      <c r="A35" s="279" t="s">
        <v>445</v>
      </c>
      <c r="B35" s="20">
        <f>Worksheet!B92</f>
        <v>0</v>
      </c>
      <c r="C35" s="53" t="e">
        <f>Worksheet!C92</f>
        <v>#DIV/0!</v>
      </c>
      <c r="D35" s="54">
        <f>Worksheet!D92</f>
        <v>0</v>
      </c>
      <c r="E35" s="53" t="e">
        <f>Worksheet!E92</f>
        <v>#DIV/0!</v>
      </c>
    </row>
    <row r="36" spans="1:11" ht="8.25" customHeight="1" x14ac:dyDescent="0.3"/>
    <row r="37" spans="1:11" ht="18.75" customHeight="1" x14ac:dyDescent="0.4">
      <c r="A37" s="532" t="s">
        <v>428</v>
      </c>
      <c r="B37" s="532"/>
      <c r="C37" s="532"/>
      <c r="D37" s="532"/>
      <c r="E37" s="532"/>
      <c r="F37" s="532"/>
      <c r="G37" s="532"/>
      <c r="H37" s="58"/>
      <c r="I37" s="58" t="s">
        <v>169</v>
      </c>
      <c r="J37" s="58"/>
    </row>
    <row r="38" spans="1:11" ht="30" customHeight="1" x14ac:dyDescent="0.3">
      <c r="A38" s="259" t="s">
        <v>168</v>
      </c>
      <c r="B38" s="265"/>
      <c r="C38" s="266" t="s">
        <v>190</v>
      </c>
      <c r="D38" s="266" t="s">
        <v>191</v>
      </c>
      <c r="E38" s="263" t="s">
        <v>73</v>
      </c>
      <c r="F38" s="560" t="s">
        <v>74</v>
      </c>
      <c r="G38" s="560"/>
      <c r="J38" s="33"/>
      <c r="K38" s="33"/>
    </row>
    <row r="39" spans="1:11" ht="30" customHeight="1" x14ac:dyDescent="0.3">
      <c r="A39" s="558" t="s">
        <v>220</v>
      </c>
      <c r="B39" s="559"/>
      <c r="C39" s="27">
        <f>Worksheet!C81</f>
        <v>0</v>
      </c>
      <c r="D39" s="27">
        <f>C39*0.7</f>
        <v>0</v>
      </c>
      <c r="E39" s="54">
        <f>Worksheet!F81</f>
        <v>0</v>
      </c>
      <c r="F39" s="557">
        <f>Worksheet!G81</f>
        <v>0</v>
      </c>
      <c r="G39" s="557"/>
      <c r="J39" s="31"/>
    </row>
    <row r="40" spans="1:11" ht="30.75" customHeight="1" x14ac:dyDescent="0.3">
      <c r="A40" s="558" t="s">
        <v>221</v>
      </c>
      <c r="B40" s="561"/>
      <c r="C40" s="27">
        <f>Worksheet!C82</f>
        <v>0</v>
      </c>
      <c r="D40" s="27">
        <f>C40*0.7</f>
        <v>0</v>
      </c>
      <c r="E40" s="54">
        <f>Worksheet!F82</f>
        <v>0</v>
      </c>
      <c r="F40" s="557">
        <f>Worksheet!G82</f>
        <v>0</v>
      </c>
      <c r="G40" s="557"/>
      <c r="J40" s="31"/>
    </row>
    <row r="41" spans="1:11" ht="28.5" customHeight="1" x14ac:dyDescent="0.3">
      <c r="A41" s="558" t="s">
        <v>222</v>
      </c>
      <c r="B41" s="561"/>
      <c r="C41" s="27">
        <f>Worksheet!C83</f>
        <v>0</v>
      </c>
      <c r="D41" s="27">
        <f>C41*0.7</f>
        <v>0</v>
      </c>
      <c r="E41" s="54">
        <f>Worksheet!F83</f>
        <v>0</v>
      </c>
      <c r="F41" s="557">
        <f>Worksheet!G83</f>
        <v>0</v>
      </c>
      <c r="G41" s="557"/>
    </row>
    <row r="42" spans="1:11" s="65" customFormat="1" ht="28.5" customHeight="1" x14ac:dyDescent="0.3">
      <c r="A42" s="558" t="s">
        <v>223</v>
      </c>
      <c r="B42" s="561"/>
      <c r="C42" s="27">
        <f>Worksheet!C84</f>
        <v>0</v>
      </c>
      <c r="D42" s="27">
        <f>C42*0.7</f>
        <v>0</v>
      </c>
      <c r="E42" s="54">
        <f>Worksheet!F84</f>
        <v>0</v>
      </c>
      <c r="F42" s="557">
        <f>Worksheet!G84</f>
        <v>0</v>
      </c>
      <c r="G42" s="557"/>
    </row>
    <row r="43" spans="1:11" s="241" customFormat="1" ht="28.5" customHeight="1" x14ac:dyDescent="0.3">
      <c r="A43" s="543" t="s">
        <v>392</v>
      </c>
      <c r="B43" s="544"/>
      <c r="C43" s="348"/>
      <c r="D43" s="348"/>
      <c r="E43" s="349"/>
      <c r="F43" s="347"/>
      <c r="G43" s="347"/>
    </row>
    <row r="44" spans="1:11" s="241" customFormat="1" ht="28.5" customHeight="1" x14ac:dyDescent="0.3">
      <c r="A44" s="271" t="s">
        <v>92</v>
      </c>
      <c r="B44" s="170">
        <f>Worksheet!B105</f>
        <v>0</v>
      </c>
      <c r="C44" s="348"/>
      <c r="D44" s="348"/>
      <c r="E44" s="349"/>
      <c r="F44" s="347"/>
      <c r="G44" s="347"/>
    </row>
    <row r="45" spans="1:11" s="241" customFormat="1" ht="28.5" customHeight="1" x14ac:dyDescent="0.3">
      <c r="A45" s="271" t="s">
        <v>93</v>
      </c>
      <c r="B45" s="170">
        <f>Worksheet!B106</f>
        <v>0</v>
      </c>
      <c r="C45" s="348"/>
      <c r="D45" s="348"/>
      <c r="E45" s="349"/>
      <c r="F45" s="347"/>
      <c r="G45" s="347"/>
    </row>
    <row r="46" spans="1:11" s="241" customFormat="1" ht="28.5" customHeight="1" x14ac:dyDescent="0.3">
      <c r="A46" s="271" t="s">
        <v>91</v>
      </c>
      <c r="B46" s="170">
        <f>Worksheet!B107</f>
        <v>0</v>
      </c>
      <c r="C46" s="348"/>
      <c r="D46" s="348"/>
      <c r="E46" s="349"/>
      <c r="F46" s="347"/>
      <c r="G46" s="347"/>
    </row>
    <row r="47" spans="1:11" ht="8.25" customHeight="1" x14ac:dyDescent="0.3">
      <c r="A47" s="50"/>
      <c r="B47" s="50"/>
      <c r="C47" s="50"/>
      <c r="D47" s="50"/>
      <c r="E47" s="50"/>
      <c r="F47" s="50"/>
    </row>
    <row r="48" spans="1:11" ht="21" x14ac:dyDescent="0.4">
      <c r="A48" s="532" t="s">
        <v>158</v>
      </c>
      <c r="B48" s="532"/>
      <c r="C48" s="532"/>
      <c r="D48" s="532"/>
      <c r="E48" s="532"/>
      <c r="F48" s="532"/>
      <c r="G48" s="532"/>
    </row>
    <row r="49" spans="1:7" x14ac:dyDescent="0.3">
      <c r="A49" s="533" t="s">
        <v>54</v>
      </c>
      <c r="B49" s="534"/>
      <c r="C49" s="534"/>
      <c r="D49" s="534"/>
      <c r="E49" s="535"/>
      <c r="F49" s="294"/>
      <c r="G49" s="294"/>
    </row>
    <row r="50" spans="1:7" ht="28.8" x14ac:dyDescent="0.3">
      <c r="A50" s="267"/>
      <c r="B50" s="268"/>
      <c r="C50" s="268"/>
      <c r="D50" s="267" t="s">
        <v>50</v>
      </c>
      <c r="E50" s="269" t="s">
        <v>51</v>
      </c>
      <c r="F50" s="295"/>
      <c r="G50" s="296"/>
    </row>
    <row r="51" spans="1:7" ht="15.6" x14ac:dyDescent="0.3">
      <c r="A51" s="541" t="s">
        <v>219</v>
      </c>
      <c r="B51" s="542"/>
      <c r="C51" s="542"/>
      <c r="D51" s="54">
        <f>'Shortline,BL,Spur Application'!E137</f>
        <v>0</v>
      </c>
      <c r="E51" s="54">
        <f>'Shortline,BL,Spur Application'!G137</f>
        <v>0</v>
      </c>
      <c r="F51" s="1"/>
      <c r="G51" s="38"/>
    </row>
    <row r="52" spans="1:7" ht="15.6" x14ac:dyDescent="0.3">
      <c r="A52" s="536" t="s">
        <v>358</v>
      </c>
      <c r="B52" s="536"/>
      <c r="C52" s="536"/>
      <c r="D52" s="169">
        <f>'Shortline,BL,Spur Application'!E142</f>
        <v>0</v>
      </c>
      <c r="E52" s="170">
        <f>'Shortline,BL,Spur Application'!G142</f>
        <v>0</v>
      </c>
      <c r="G52" s="168"/>
    </row>
    <row r="53" spans="1:7" s="156" customFormat="1" ht="15.75" hidden="1" x14ac:dyDescent="0.25">
      <c r="A53" s="537" t="s">
        <v>242</v>
      </c>
      <c r="B53" s="537"/>
      <c r="C53" s="537"/>
      <c r="D53" s="170" t="e">
        <f>'Shortline,BL,Spur Application'!#REF!</f>
        <v>#REF!</v>
      </c>
      <c r="E53" s="170" t="e">
        <f>'Shortline,BL,Spur Application'!#REF!</f>
        <v>#REF!</v>
      </c>
      <c r="G53" s="168"/>
    </row>
    <row r="54" spans="1:7" s="156" customFormat="1" ht="9.75" customHeight="1" x14ac:dyDescent="0.3">
      <c r="A54" s="178"/>
      <c r="B54" s="179"/>
      <c r="C54" s="179"/>
      <c r="D54" s="180"/>
      <c r="E54" s="181"/>
      <c r="G54" s="168"/>
    </row>
    <row r="55" spans="1:7" ht="15.6" x14ac:dyDescent="0.3">
      <c r="A55" s="553" t="s">
        <v>52</v>
      </c>
      <c r="B55" s="554"/>
      <c r="C55" s="554"/>
      <c r="D55" s="554"/>
      <c r="E55" s="555"/>
      <c r="F55" s="39"/>
      <c r="G55" s="39"/>
    </row>
    <row r="56" spans="1:7" ht="28.8" x14ac:dyDescent="0.3">
      <c r="A56" s="267"/>
      <c r="B56" s="268"/>
      <c r="C56" s="268"/>
      <c r="D56" s="267" t="s">
        <v>50</v>
      </c>
      <c r="E56" s="269" t="s">
        <v>51</v>
      </c>
      <c r="F56" s="25"/>
      <c r="G56" s="37"/>
    </row>
    <row r="57" spans="1:7" ht="15.6" x14ac:dyDescent="0.3">
      <c r="A57" s="550" t="s">
        <v>219</v>
      </c>
      <c r="B57" s="551"/>
      <c r="C57" s="552"/>
      <c r="D57" s="52">
        <f>'Shortline,BL,Spur Application'!E146</f>
        <v>0</v>
      </c>
      <c r="E57" s="54">
        <f>'Shortline,BL,Spur Application'!G146</f>
        <v>0</v>
      </c>
      <c r="F57" s="25"/>
      <c r="G57" s="38"/>
    </row>
    <row r="58" spans="1:7" ht="15.6" x14ac:dyDescent="0.3">
      <c r="A58" s="548" t="s">
        <v>358</v>
      </c>
      <c r="B58" s="548"/>
      <c r="C58" s="548"/>
      <c r="D58" s="353">
        <f>'Shortline,BL,Spur Application'!E151</f>
        <v>0</v>
      </c>
      <c r="E58" s="354">
        <f>'Shortline,BL,Spur Application'!G151</f>
        <v>0</v>
      </c>
      <c r="F58" s="38"/>
    </row>
    <row r="59" spans="1:7" s="156" customFormat="1" ht="15.75" hidden="1" x14ac:dyDescent="0.25">
      <c r="A59" s="537" t="s">
        <v>242</v>
      </c>
      <c r="B59" s="537"/>
      <c r="C59" s="537"/>
      <c r="D59" s="171" t="e">
        <f>'Shortline,BL,Spur Application'!#REF!</f>
        <v>#REF!</v>
      </c>
      <c r="E59" s="171" t="e">
        <f>'Shortline,BL,Spur Application'!#REF!</f>
        <v>#REF!</v>
      </c>
      <c r="F59" s="38"/>
    </row>
    <row r="60" spans="1:7" ht="8.25" customHeight="1" x14ac:dyDescent="0.3">
      <c r="A60" s="50"/>
      <c r="B60" s="50"/>
      <c r="C60" s="50"/>
      <c r="D60" s="50"/>
      <c r="E60" s="50"/>
    </row>
    <row r="61" spans="1:7" x14ac:dyDescent="0.3">
      <c r="A61" s="549" t="s">
        <v>224</v>
      </c>
      <c r="B61" s="549"/>
      <c r="C61" s="50"/>
      <c r="D61" s="50"/>
      <c r="E61" s="50"/>
    </row>
    <row r="62" spans="1:7" ht="43.2" x14ac:dyDescent="0.3">
      <c r="A62" s="271" t="s">
        <v>179</v>
      </c>
      <c r="B62" s="170">
        <f>Worksheet!B111</f>
        <v>0</v>
      </c>
      <c r="C62" s="50"/>
      <c r="D62" s="50"/>
      <c r="E62" s="50"/>
    </row>
    <row r="63" spans="1:7" ht="43.2" x14ac:dyDescent="0.3">
      <c r="A63" s="271" t="s">
        <v>180</v>
      </c>
      <c r="B63" s="170">
        <f>Worksheet!B112</f>
        <v>0</v>
      </c>
      <c r="C63" s="50"/>
      <c r="D63" s="50"/>
      <c r="E63" s="50"/>
    </row>
    <row r="64" spans="1:7" ht="10.5" customHeight="1" x14ac:dyDescent="0.3"/>
    <row r="65" spans="1:7" ht="21" x14ac:dyDescent="0.4">
      <c r="A65" s="532" t="s">
        <v>159</v>
      </c>
      <c r="B65" s="532"/>
      <c r="C65" s="532"/>
      <c r="D65" s="532"/>
      <c r="E65" s="532"/>
      <c r="F65" s="532"/>
      <c r="G65" s="532"/>
    </row>
    <row r="66" spans="1:7" ht="15.6" x14ac:dyDescent="0.3">
      <c r="A66" s="297" t="s">
        <v>225</v>
      </c>
      <c r="B66" s="272"/>
      <c r="C66" s="273"/>
      <c r="D66" s="45"/>
      <c r="E66" s="46"/>
    </row>
    <row r="67" spans="1:7" ht="18" x14ac:dyDescent="0.35">
      <c r="A67" s="277"/>
      <c r="B67" s="274" t="s">
        <v>235</v>
      </c>
      <c r="C67" s="275" t="s">
        <v>236</v>
      </c>
      <c r="D67" s="47"/>
      <c r="E67" s="47"/>
    </row>
    <row r="68" spans="1:7" ht="28.8" x14ac:dyDescent="0.3">
      <c r="A68" s="271" t="s">
        <v>107</v>
      </c>
      <c r="B68" s="167">
        <f>Worksheet!B132</f>
        <v>0</v>
      </c>
      <c r="C68" s="276"/>
      <c r="D68" s="48"/>
      <c r="E68" s="49"/>
    </row>
    <row r="69" spans="1:7" ht="28.8" x14ac:dyDescent="0.3">
      <c r="A69" s="271" t="s">
        <v>108</v>
      </c>
      <c r="B69" s="118">
        <f>Worksheet!B133</f>
        <v>0</v>
      </c>
      <c r="C69" s="355">
        <f>Worksheet!C133</f>
        <v>0</v>
      </c>
      <c r="D69" s="48"/>
      <c r="E69" s="49"/>
    </row>
    <row r="70" spans="1:7" ht="28.8" x14ac:dyDescent="0.3">
      <c r="A70" s="271" t="s">
        <v>237</v>
      </c>
      <c r="B70" s="118">
        <f>Worksheet!B134</f>
        <v>0</v>
      </c>
      <c r="C70" s="355">
        <f>Worksheet!C134</f>
        <v>0</v>
      </c>
      <c r="D70" s="48"/>
      <c r="E70" s="49"/>
    </row>
    <row r="71" spans="1:7" ht="28.8" x14ac:dyDescent="0.3">
      <c r="A71" s="271" t="s">
        <v>238</v>
      </c>
      <c r="B71" s="119">
        <f>Worksheet!B135</f>
        <v>0</v>
      </c>
      <c r="C71" s="170">
        <f>Worksheet!C135</f>
        <v>0</v>
      </c>
      <c r="D71" s="42"/>
      <c r="E71" s="43"/>
      <c r="F71" s="36"/>
      <c r="G71" s="36"/>
    </row>
    <row r="72" spans="1:7" s="241" customFormat="1" x14ac:dyDescent="0.3">
      <c r="A72" s="545" t="s">
        <v>391</v>
      </c>
      <c r="B72" s="546"/>
      <c r="C72" s="347"/>
      <c r="D72" s="42"/>
      <c r="E72" s="43"/>
    </row>
    <row r="73" spans="1:7" s="241" customFormat="1" ht="28.8" x14ac:dyDescent="0.3">
      <c r="A73" s="271" t="s">
        <v>215</v>
      </c>
      <c r="B73" s="177">
        <f>Worksheet!B126</f>
        <v>0</v>
      </c>
      <c r="C73" s="347"/>
      <c r="D73" s="42"/>
      <c r="E73" s="43"/>
    </row>
    <row r="74" spans="1:7" s="241" customFormat="1" x14ac:dyDescent="0.3">
      <c r="A74" s="271" t="s">
        <v>212</v>
      </c>
      <c r="B74" s="113">
        <f>Worksheet!B127</f>
        <v>0</v>
      </c>
      <c r="C74" s="347"/>
      <c r="D74" s="42"/>
      <c r="E74" s="43"/>
    </row>
    <row r="75" spans="1:7" ht="9.75" customHeight="1" x14ac:dyDescent="0.3">
      <c r="A75" s="55"/>
      <c r="B75" s="56"/>
      <c r="C75" s="57"/>
      <c r="D75" s="48"/>
      <c r="E75" s="49"/>
      <c r="F75" s="58"/>
      <c r="G75" s="58"/>
    </row>
    <row r="76" spans="1:7" ht="21" x14ac:dyDescent="0.4">
      <c r="A76" s="540" t="s">
        <v>161</v>
      </c>
      <c r="B76" s="540"/>
      <c r="C76" s="540"/>
      <c r="D76" s="540"/>
      <c r="E76" s="540"/>
      <c r="F76" s="540"/>
      <c r="G76" s="540"/>
    </row>
    <row r="77" spans="1:7" x14ac:dyDescent="0.3">
      <c r="A77" s="278" t="s">
        <v>162</v>
      </c>
      <c r="B77" s="547" t="s">
        <v>163</v>
      </c>
      <c r="C77" s="547"/>
      <c r="D77" s="556" t="s">
        <v>165</v>
      </c>
      <c r="E77" s="556"/>
      <c r="F77" s="58"/>
      <c r="G77" s="58"/>
    </row>
    <row r="78" spans="1:7" x14ac:dyDescent="0.3">
      <c r="A78" s="279"/>
      <c r="B78" s="59" t="s">
        <v>50</v>
      </c>
      <c r="C78" s="60" t="s">
        <v>164</v>
      </c>
      <c r="D78" s="61" t="s">
        <v>166</v>
      </c>
      <c r="E78" s="62" t="s">
        <v>167</v>
      </c>
      <c r="F78" s="58"/>
      <c r="G78" s="58"/>
    </row>
    <row r="79" spans="1:7" ht="28.8" x14ac:dyDescent="0.3">
      <c r="A79" s="279" t="s">
        <v>429</v>
      </c>
      <c r="B79" s="120">
        <f>'Shortline,BL,Spur Application'!E138</f>
        <v>0</v>
      </c>
      <c r="C79" s="120">
        <f>'Shortline,BL,Spur Application'!G138</f>
        <v>0</v>
      </c>
      <c r="D79" s="121">
        <f>'Shortline,BL,Spur Application'!E147</f>
        <v>0</v>
      </c>
      <c r="E79" s="121">
        <f>'Shortline,BL,Spur Application'!G147</f>
        <v>0</v>
      </c>
      <c r="F79" s="58"/>
      <c r="G79" s="58"/>
    </row>
    <row r="80" spans="1:7" ht="28.8" x14ac:dyDescent="0.3">
      <c r="A80" s="279" t="s">
        <v>363</v>
      </c>
      <c r="B80" s="356">
        <f>'Shortline,BL,Spur Application'!E139</f>
        <v>0</v>
      </c>
      <c r="C80" s="356">
        <f>'Shortline,BL,Spur Application'!G139</f>
        <v>0</v>
      </c>
      <c r="D80" s="357">
        <f>'Shortline,BL,Spur Application'!E148</f>
        <v>0</v>
      </c>
      <c r="E80" s="357">
        <f>'Shortline,BL,Spur Application'!G148</f>
        <v>0</v>
      </c>
      <c r="F80" s="58"/>
      <c r="G80" s="58"/>
    </row>
    <row r="81" spans="1:7" s="241" customFormat="1" ht="43.2" x14ac:dyDescent="0.3">
      <c r="A81" s="280" t="s">
        <v>430</v>
      </c>
      <c r="B81" s="169">
        <f>'Shortline,BL,Spur Application'!E140</f>
        <v>0</v>
      </c>
      <c r="C81" s="170">
        <f>'Shortline,BL,Spur Application'!G140</f>
        <v>0</v>
      </c>
      <c r="D81" s="169">
        <f>'Shortline,BL,Spur Application'!E149</f>
        <v>0</v>
      </c>
      <c r="E81" s="170">
        <f>'Shortline,BL,Spur Application'!G149</f>
        <v>0</v>
      </c>
      <c r="F81" s="242"/>
      <c r="G81" s="242"/>
    </row>
    <row r="82" spans="1:7" s="36" customFormat="1" ht="45.75" customHeight="1" x14ac:dyDescent="0.3">
      <c r="A82" s="281" t="s">
        <v>431</v>
      </c>
      <c r="B82" s="356">
        <f>'Shortline,BL,Spur Application'!E141</f>
        <v>0</v>
      </c>
      <c r="C82" s="356">
        <f>'Shortline,BL,Spur Application'!G141</f>
        <v>0</v>
      </c>
      <c r="D82" s="357">
        <f>'Shortline,BL,Spur Application'!E150</f>
        <v>0</v>
      </c>
      <c r="E82" s="357">
        <f>'Shortline,BL,Spur Application'!G150</f>
        <v>0</v>
      </c>
      <c r="F82" s="58"/>
      <c r="G82" s="58"/>
    </row>
    <row r="83" spans="1:7" s="156" customFormat="1" ht="34.5" customHeight="1" x14ac:dyDescent="0.3">
      <c r="A83" s="282" t="s">
        <v>432</v>
      </c>
      <c r="B83" s="113">
        <f>'Shortline,BL,Spur Application'!E142</f>
        <v>0</v>
      </c>
      <c r="C83" s="113">
        <f>'Shortline,BL,Spur Application'!G142</f>
        <v>0</v>
      </c>
      <c r="D83" s="113">
        <f>'Shortline,BL,Spur Application'!E151</f>
        <v>0</v>
      </c>
      <c r="E83" s="113">
        <f>'Shortline,BL,Spur Application'!G151</f>
        <v>0</v>
      </c>
      <c r="G83" s="168"/>
    </row>
    <row r="84" spans="1:7" s="241" customFormat="1" ht="11.25" customHeight="1" x14ac:dyDescent="0.3">
      <c r="A84" s="55"/>
      <c r="B84" s="359"/>
      <c r="C84" s="359"/>
      <c r="D84" s="359"/>
      <c r="E84" s="359"/>
      <c r="G84" s="168"/>
    </row>
    <row r="85" spans="1:7" s="241" customFormat="1" ht="34.5" customHeight="1" x14ac:dyDescent="0.3">
      <c r="A85" s="543" t="s">
        <v>433</v>
      </c>
      <c r="B85" s="544"/>
      <c r="C85" s="359"/>
      <c r="D85" s="359"/>
      <c r="E85" s="359"/>
      <c r="G85" s="168"/>
    </row>
    <row r="86" spans="1:7" s="241" customFormat="1" ht="34.5" customHeight="1" x14ac:dyDescent="0.3">
      <c r="A86" s="271" t="s">
        <v>121</v>
      </c>
      <c r="B86" s="143">
        <f>Worksheet!B116</f>
        <v>0</v>
      </c>
      <c r="C86" s="359"/>
      <c r="D86" s="359"/>
      <c r="E86" s="359"/>
      <c r="G86" s="168"/>
    </row>
    <row r="87" spans="1:7" s="241" customFormat="1" ht="34.5" customHeight="1" x14ac:dyDescent="0.3">
      <c r="A87" s="271" t="s">
        <v>122</v>
      </c>
      <c r="B87" s="361">
        <f>Worksheet!B117</f>
        <v>0</v>
      </c>
      <c r="C87" s="359"/>
      <c r="D87" s="359"/>
      <c r="E87" s="359"/>
      <c r="G87" s="168"/>
    </row>
    <row r="88" spans="1:7" s="241" customFormat="1" ht="34.5" customHeight="1" x14ac:dyDescent="0.3">
      <c r="A88" s="271" t="s">
        <v>123</v>
      </c>
      <c r="B88" s="170">
        <f>Worksheet!B118</f>
        <v>0</v>
      </c>
      <c r="C88" s="359"/>
      <c r="D88" s="359"/>
      <c r="E88" s="359"/>
      <c r="G88" s="168"/>
    </row>
    <row r="89" spans="1:7" s="58" customFormat="1" ht="28.8" x14ac:dyDescent="0.3">
      <c r="A89" s="271" t="s">
        <v>124</v>
      </c>
      <c r="B89" s="118">
        <f>Worksheet!B119</f>
        <v>0</v>
      </c>
    </row>
    <row r="90" spans="1:7" s="242" customFormat="1" ht="28.8" x14ac:dyDescent="0.3">
      <c r="A90" s="271" t="s">
        <v>125</v>
      </c>
      <c r="B90" s="170">
        <f>Worksheet!B120</f>
        <v>0</v>
      </c>
    </row>
    <row r="91" spans="1:7" s="242" customFormat="1" ht="26.25" customHeight="1" x14ac:dyDescent="0.3">
      <c r="A91" s="55"/>
      <c r="B91" s="360"/>
    </row>
    <row r="92" spans="1:7" s="242" customFormat="1" ht="23.25" customHeight="1" x14ac:dyDescent="0.3">
      <c r="A92" s="55"/>
      <c r="B92" s="360"/>
    </row>
    <row r="93" spans="1:7" s="242" customFormat="1" ht="20.25" customHeight="1" x14ac:dyDescent="0.3"/>
    <row r="94" spans="1:7" s="58" customFormat="1" ht="23.25" customHeight="1" x14ac:dyDescent="0.3">
      <c r="A94" s="44"/>
      <c r="B94" s="40"/>
      <c r="C94" s="41"/>
      <c r="D94"/>
      <c r="E94"/>
      <c r="F94"/>
      <c r="G94"/>
    </row>
    <row r="95" spans="1:7" s="58" customFormat="1" ht="21" x14ac:dyDescent="0.4">
      <c r="A95" s="540" t="s">
        <v>443</v>
      </c>
      <c r="B95" s="540"/>
      <c r="C95" s="540"/>
      <c r="D95" s="540"/>
      <c r="E95" s="540"/>
      <c r="F95" s="540"/>
      <c r="G95" s="540"/>
    </row>
    <row r="96" spans="1:7" s="58" customFormat="1" x14ac:dyDescent="0.3">
      <c r="A96" s="528" t="s">
        <v>120</v>
      </c>
      <c r="B96" s="530"/>
      <c r="C96" s="172"/>
      <c r="D96" s="159"/>
      <c r="E96"/>
      <c r="F96"/>
      <c r="G96"/>
    </row>
    <row r="97" spans="1:4" x14ac:dyDescent="0.3">
      <c r="A97" s="260"/>
      <c r="B97" s="274" t="s">
        <v>444</v>
      </c>
    </row>
    <row r="98" spans="1:4" ht="14.25" customHeight="1" x14ac:dyDescent="0.3">
      <c r="A98" s="271" t="s">
        <v>92</v>
      </c>
      <c r="B98" s="170">
        <f>Worksheet!C105</f>
        <v>0</v>
      </c>
    </row>
    <row r="99" spans="1:4" ht="15" customHeight="1" x14ac:dyDescent="0.3">
      <c r="A99" s="271" t="s">
        <v>93</v>
      </c>
      <c r="B99" s="170">
        <f>Worksheet!C106</f>
        <v>0</v>
      </c>
    </row>
    <row r="100" spans="1:4" ht="43.2" x14ac:dyDescent="0.3">
      <c r="A100" s="271" t="s">
        <v>91</v>
      </c>
      <c r="B100" s="170">
        <f>Worksheet!C107</f>
        <v>0</v>
      </c>
    </row>
    <row r="101" spans="1:4" ht="6" customHeight="1" x14ac:dyDescent="0.3"/>
    <row r="102" spans="1:4" s="156" customFormat="1" x14ac:dyDescent="0.3">
      <c r="A102" s="531" t="s">
        <v>241</v>
      </c>
      <c r="B102" s="488"/>
      <c r="C102" s="173"/>
      <c r="D102" s="1"/>
    </row>
    <row r="103" spans="1:4" ht="18" x14ac:dyDescent="0.35">
      <c r="A103" s="283"/>
      <c r="B103" s="274" t="s">
        <v>444</v>
      </c>
      <c r="C103" s="155"/>
    </row>
    <row r="104" spans="1:4" ht="28.8" x14ac:dyDescent="0.3">
      <c r="A104" s="271" t="s">
        <v>215</v>
      </c>
      <c r="B104" s="177">
        <f>Worksheet!C126</f>
        <v>0</v>
      </c>
    </row>
    <row r="105" spans="1:4" x14ac:dyDescent="0.3">
      <c r="A105" s="271" t="s">
        <v>212</v>
      </c>
      <c r="B105" s="113">
        <f>Worksheet!C127</f>
        <v>0</v>
      </c>
    </row>
    <row r="106" spans="1:4" ht="6" customHeight="1" x14ac:dyDescent="0.3"/>
    <row r="107" spans="1:4" ht="32.25" customHeight="1" x14ac:dyDescent="0.3">
      <c r="A107" s="538" t="s">
        <v>240</v>
      </c>
      <c r="B107" s="539"/>
      <c r="C107" s="122"/>
    </row>
    <row r="108" spans="1:4" ht="18" x14ac:dyDescent="0.35">
      <c r="A108" s="284"/>
      <c r="B108" s="274" t="s">
        <v>444</v>
      </c>
    </row>
    <row r="109" spans="1:4" ht="43.2" x14ac:dyDescent="0.3">
      <c r="A109" s="271" t="s">
        <v>179</v>
      </c>
      <c r="B109" s="113">
        <f>Worksheet!C111</f>
        <v>0</v>
      </c>
    </row>
    <row r="110" spans="1:4" ht="43.2" x14ac:dyDescent="0.3">
      <c r="A110" s="271" t="s">
        <v>180</v>
      </c>
      <c r="B110" s="18">
        <f>Worksheet!C112</f>
        <v>0</v>
      </c>
    </row>
    <row r="111" spans="1:4" ht="6.75" customHeight="1" x14ac:dyDescent="0.3"/>
    <row r="112" spans="1:4" ht="18" x14ac:dyDescent="0.35">
      <c r="A112" s="528" t="s">
        <v>239</v>
      </c>
      <c r="B112" s="530"/>
      <c r="C112" s="174"/>
    </row>
    <row r="113" spans="1:5" ht="18" x14ac:dyDescent="0.35">
      <c r="A113" s="285"/>
      <c r="B113" s="274" t="s">
        <v>444</v>
      </c>
    </row>
    <row r="114" spans="1:5" ht="28.8" x14ac:dyDescent="0.3">
      <c r="A114" s="271" t="s">
        <v>121</v>
      </c>
      <c r="B114" s="143">
        <f>Worksheet!C116</f>
        <v>0</v>
      </c>
    </row>
    <row r="115" spans="1:5" ht="28.8" x14ac:dyDescent="0.3">
      <c r="A115" s="271" t="s">
        <v>122</v>
      </c>
      <c r="B115" s="175">
        <f>Worksheet!C117</f>
        <v>0</v>
      </c>
    </row>
    <row r="116" spans="1:5" ht="28.8" x14ac:dyDescent="0.3">
      <c r="A116" s="271" t="s">
        <v>123</v>
      </c>
      <c r="B116" s="170">
        <f>Worksheet!C118</f>
        <v>0</v>
      </c>
    </row>
    <row r="117" spans="1:5" ht="28.8" x14ac:dyDescent="0.3">
      <c r="A117" s="271" t="s">
        <v>124</v>
      </c>
      <c r="B117" s="118">
        <f>Worksheet!C119</f>
        <v>0</v>
      </c>
    </row>
    <row r="118" spans="1:5" ht="28.8" x14ac:dyDescent="0.3">
      <c r="A118" s="271" t="s">
        <v>125</v>
      </c>
      <c r="B118" s="170">
        <f>Worksheet!C120</f>
        <v>0</v>
      </c>
    </row>
    <row r="119" spans="1:5" ht="6.75" customHeight="1" x14ac:dyDescent="0.3"/>
    <row r="120" spans="1:5" x14ac:dyDescent="0.3">
      <c r="A120" s="528" t="s">
        <v>207</v>
      </c>
      <c r="B120" s="529"/>
      <c r="C120" s="530"/>
      <c r="D120" s="122"/>
      <c r="E120" s="122"/>
    </row>
    <row r="121" spans="1:5" x14ac:dyDescent="0.3">
      <c r="A121" s="267"/>
      <c r="B121" s="274" t="s">
        <v>235</v>
      </c>
      <c r="C121" s="286" t="s">
        <v>243</v>
      </c>
    </row>
    <row r="122" spans="1:5" ht="28.8" x14ac:dyDescent="0.3">
      <c r="A122" s="271" t="s">
        <v>107</v>
      </c>
      <c r="B122" s="167">
        <f>Worksheet!D132</f>
        <v>0</v>
      </c>
      <c r="C122" s="287"/>
    </row>
    <row r="123" spans="1:5" ht="28.8" x14ac:dyDescent="0.3">
      <c r="A123" s="271" t="s">
        <v>108</v>
      </c>
      <c r="B123" s="176">
        <f>Worksheet!D133</f>
        <v>0</v>
      </c>
      <c r="C123" s="358">
        <f>Worksheet!E133</f>
        <v>0</v>
      </c>
    </row>
    <row r="124" spans="1:5" x14ac:dyDescent="0.3">
      <c r="A124" s="271" t="s">
        <v>109</v>
      </c>
      <c r="B124" s="176">
        <f>Worksheet!D134</f>
        <v>0</v>
      </c>
      <c r="C124" s="358">
        <f>Worksheet!E134</f>
        <v>0</v>
      </c>
    </row>
    <row r="125" spans="1:5" x14ac:dyDescent="0.3">
      <c r="A125" s="271" t="s">
        <v>110</v>
      </c>
      <c r="B125" s="176">
        <f>Worksheet!D135</f>
        <v>0</v>
      </c>
      <c r="C125" s="358">
        <f>Worksheet!E135</f>
        <v>0</v>
      </c>
    </row>
  </sheetData>
  <mergeCells count="54">
    <mergeCell ref="A10:C10"/>
    <mergeCell ref="D10:G10"/>
    <mergeCell ref="E18:E19"/>
    <mergeCell ref="F18:F19"/>
    <mergeCell ref="D18:D19"/>
    <mergeCell ref="C18:C19"/>
    <mergeCell ref="A17:G17"/>
    <mergeCell ref="A15:C15"/>
    <mergeCell ref="D15:G15"/>
    <mergeCell ref="A11:C13"/>
    <mergeCell ref="D11:G13"/>
    <mergeCell ref="A1:G1"/>
    <mergeCell ref="A8:G8"/>
    <mergeCell ref="A9:C9"/>
    <mergeCell ref="D9:G9"/>
    <mergeCell ref="A4:C4"/>
    <mergeCell ref="A6:C6"/>
    <mergeCell ref="D4:G4"/>
    <mergeCell ref="D6:G6"/>
    <mergeCell ref="A3:G3"/>
    <mergeCell ref="A29:E29"/>
    <mergeCell ref="A65:G65"/>
    <mergeCell ref="A57:C57"/>
    <mergeCell ref="A55:E55"/>
    <mergeCell ref="D77:E77"/>
    <mergeCell ref="F41:G41"/>
    <mergeCell ref="A37:G37"/>
    <mergeCell ref="A61:B61"/>
    <mergeCell ref="F39:G39"/>
    <mergeCell ref="F40:G40"/>
    <mergeCell ref="F42:G42"/>
    <mergeCell ref="A39:B39"/>
    <mergeCell ref="F38:G38"/>
    <mergeCell ref="A40:B40"/>
    <mergeCell ref="A41:B41"/>
    <mergeCell ref="A42:B42"/>
    <mergeCell ref="A43:B43"/>
    <mergeCell ref="B77:C77"/>
    <mergeCell ref="A59:C59"/>
    <mergeCell ref="A76:G76"/>
    <mergeCell ref="A58:C58"/>
    <mergeCell ref="A120:C120"/>
    <mergeCell ref="A96:B96"/>
    <mergeCell ref="A102:B102"/>
    <mergeCell ref="A48:G48"/>
    <mergeCell ref="A49:E49"/>
    <mergeCell ref="A52:C52"/>
    <mergeCell ref="A53:C53"/>
    <mergeCell ref="A107:B107"/>
    <mergeCell ref="A95:G95"/>
    <mergeCell ref="A51:C51"/>
    <mergeCell ref="A85:B85"/>
    <mergeCell ref="A112:B112"/>
    <mergeCell ref="A72:B72"/>
  </mergeCells>
  <phoneticPr fontId="0" type="noConversion"/>
  <pageMargins left="0.7" right="0.7" top="0.75" bottom="0.75" header="0.3" footer="0.3"/>
  <pageSetup scale="85" orientation="portrait" r:id="rId1"/>
  <headerFooter>
    <oddHeader xml:space="preserve">&amp;C
</oddHeader>
  </headerFooter>
  <rowBreaks count="1" manualBreakCount="1">
    <brk id="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62"/>
  <sheetViews>
    <sheetView view="pageBreakPreview" topLeftCell="A34" zoomScaleNormal="100" zoomScaleSheetLayoutView="100" workbookViewId="0">
      <selection activeCell="D41" sqref="D41"/>
    </sheetView>
  </sheetViews>
  <sheetFormatPr defaultRowHeight="14.4" x14ac:dyDescent="0.3"/>
  <cols>
    <col min="1" max="1" width="4.33203125" style="85" customWidth="1"/>
    <col min="2" max="2" width="11.5546875" style="86" customWidth="1"/>
    <col min="3" max="3" width="15.5546875" style="86" customWidth="1"/>
    <col min="4" max="4" width="20" style="86" customWidth="1"/>
    <col min="5" max="5" width="20.109375" style="86" customWidth="1"/>
    <col min="6" max="6" width="23" style="86" customWidth="1"/>
    <col min="7" max="7" width="23.5546875" style="86" customWidth="1"/>
    <col min="8" max="8" width="21.109375" style="86" customWidth="1"/>
    <col min="9" max="9" width="31.6640625" hidden="1" customWidth="1"/>
    <col min="10" max="10" width="26.5546875" customWidth="1"/>
  </cols>
  <sheetData>
    <row r="1" spans="1:10" ht="28.5" x14ac:dyDescent="0.45">
      <c r="B1" s="619" t="s">
        <v>187</v>
      </c>
      <c r="C1" s="620"/>
      <c r="D1" s="620"/>
      <c r="E1" s="620"/>
      <c r="F1" s="620"/>
      <c r="G1" s="620"/>
      <c r="H1" s="621"/>
    </row>
    <row r="2" spans="1:10" ht="21" x14ac:dyDescent="0.35">
      <c r="B2" s="93"/>
      <c r="C2" s="93"/>
      <c r="D2" s="93"/>
      <c r="E2" s="93"/>
      <c r="F2" s="93"/>
      <c r="G2" s="93"/>
      <c r="H2" s="93"/>
      <c r="I2" s="3" t="s">
        <v>111</v>
      </c>
    </row>
    <row r="3" spans="1:10" ht="15.75" x14ac:dyDescent="0.25">
      <c r="A3" s="85">
        <v>1</v>
      </c>
      <c r="B3" s="462" t="s">
        <v>57</v>
      </c>
      <c r="C3" s="463"/>
      <c r="D3" s="463"/>
      <c r="E3" s="463"/>
      <c r="F3" s="463"/>
      <c r="G3" s="463"/>
      <c r="H3" s="464"/>
      <c r="I3" s="156" t="s">
        <v>231</v>
      </c>
    </row>
    <row r="4" spans="1:10" ht="15.75" customHeight="1" x14ac:dyDescent="0.25">
      <c r="A4" s="85">
        <v>2</v>
      </c>
      <c r="B4" s="453" t="s">
        <v>0</v>
      </c>
      <c r="C4" s="454"/>
      <c r="D4" s="622"/>
      <c r="E4" s="623"/>
      <c r="F4" s="482"/>
      <c r="G4" s="482"/>
      <c r="H4" s="483"/>
      <c r="I4" s="156" t="s">
        <v>232</v>
      </c>
    </row>
    <row r="5" spans="1:10" ht="15.75" customHeight="1" x14ac:dyDescent="0.25">
      <c r="A5" s="85">
        <v>3</v>
      </c>
      <c r="B5" s="453" t="s">
        <v>1</v>
      </c>
      <c r="C5" s="454"/>
      <c r="D5" s="622"/>
      <c r="E5" s="623"/>
      <c r="F5" s="482"/>
      <c r="G5" s="482"/>
      <c r="H5" s="483"/>
      <c r="I5" s="99" t="s">
        <v>193</v>
      </c>
    </row>
    <row r="6" spans="1:10" ht="15.75" customHeight="1" x14ac:dyDescent="0.25">
      <c r="A6" s="25">
        <v>4</v>
      </c>
      <c r="B6" s="453" t="s">
        <v>2</v>
      </c>
      <c r="C6" s="454"/>
      <c r="D6" s="622"/>
      <c r="E6" s="623"/>
      <c r="F6" s="482"/>
      <c r="G6" s="482"/>
      <c r="H6" s="483"/>
      <c r="J6" s="3"/>
    </row>
    <row r="7" spans="1:10" ht="15.75" x14ac:dyDescent="0.25">
      <c r="A7" s="25">
        <v>5</v>
      </c>
      <c r="B7" s="453" t="s">
        <v>3</v>
      </c>
      <c r="C7" s="454"/>
      <c r="D7" s="622"/>
      <c r="E7" s="623"/>
      <c r="F7" s="482"/>
      <c r="G7" s="482"/>
      <c r="H7" s="483"/>
    </row>
    <row r="8" spans="1:10" ht="15.75" customHeight="1" x14ac:dyDescent="0.25">
      <c r="A8" s="25">
        <v>6</v>
      </c>
      <c r="B8" s="453" t="s">
        <v>4</v>
      </c>
      <c r="C8" s="454"/>
      <c r="D8" s="622"/>
      <c r="E8" s="623"/>
      <c r="F8" s="482"/>
      <c r="G8" s="482"/>
      <c r="H8" s="483"/>
    </row>
    <row r="9" spans="1:10" ht="15.75" x14ac:dyDescent="0.25">
      <c r="A9" s="25">
        <v>7</v>
      </c>
      <c r="B9" s="453" t="s">
        <v>5</v>
      </c>
      <c r="C9" s="454"/>
      <c r="D9" s="622"/>
      <c r="E9" s="623"/>
      <c r="F9" s="482"/>
      <c r="G9" s="482"/>
      <c r="H9" s="483"/>
    </row>
    <row r="10" spans="1:10" ht="15.75" customHeight="1" x14ac:dyDescent="0.25">
      <c r="A10" s="25">
        <v>8</v>
      </c>
      <c r="B10" s="453" t="s">
        <v>6</v>
      </c>
      <c r="C10" s="454"/>
      <c r="D10" s="622"/>
      <c r="E10" s="623"/>
      <c r="F10" s="482"/>
      <c r="G10" s="482"/>
      <c r="H10" s="483"/>
    </row>
    <row r="11" spans="1:10" ht="15.75" x14ac:dyDescent="0.25">
      <c r="A11" s="25">
        <v>9</v>
      </c>
      <c r="B11" s="453" t="s">
        <v>7</v>
      </c>
      <c r="C11" s="454"/>
      <c r="D11" s="622"/>
      <c r="E11" s="623"/>
      <c r="F11" s="482"/>
      <c r="G11" s="482"/>
      <c r="H11" s="483"/>
    </row>
    <row r="12" spans="1:10" ht="15.75" customHeight="1" x14ac:dyDescent="0.25">
      <c r="A12" s="25">
        <v>10</v>
      </c>
      <c r="B12" s="453" t="s">
        <v>8</v>
      </c>
      <c r="C12" s="454"/>
      <c r="D12" s="622"/>
      <c r="E12" s="623"/>
      <c r="F12" s="482"/>
      <c r="G12" s="482"/>
      <c r="H12" s="483"/>
    </row>
    <row r="13" spans="1:10" ht="15.75" x14ac:dyDescent="0.25">
      <c r="A13" s="25">
        <v>11</v>
      </c>
      <c r="B13" s="453" t="s">
        <v>9</v>
      </c>
      <c r="C13" s="454"/>
      <c r="D13" s="622"/>
      <c r="E13" s="623"/>
      <c r="F13" s="482"/>
      <c r="G13" s="482"/>
      <c r="H13" s="483"/>
    </row>
    <row r="14" spans="1:10" ht="15.75" x14ac:dyDescent="0.25">
      <c r="A14" s="25">
        <v>12</v>
      </c>
      <c r="B14" s="453" t="s">
        <v>10</v>
      </c>
      <c r="C14" s="454"/>
      <c r="D14" s="471"/>
      <c r="E14" s="623"/>
      <c r="F14" s="482"/>
      <c r="G14" s="482"/>
      <c r="H14" s="483"/>
    </row>
    <row r="15" spans="1:10" ht="15.75" x14ac:dyDescent="0.25">
      <c r="B15" s="94"/>
      <c r="C15" s="94"/>
      <c r="D15" s="94"/>
    </row>
    <row r="16" spans="1:10" ht="15.75" x14ac:dyDescent="0.25">
      <c r="A16" s="25">
        <v>13</v>
      </c>
      <c r="B16" s="453" t="s">
        <v>11</v>
      </c>
      <c r="C16" s="454"/>
      <c r="D16" s="455"/>
      <c r="E16" s="481"/>
      <c r="F16" s="482"/>
      <c r="G16" s="482"/>
      <c r="H16" s="483"/>
    </row>
    <row r="17" spans="1:8" ht="7.5" customHeight="1" x14ac:dyDescent="0.25">
      <c r="B17" s="95"/>
      <c r="C17" s="95"/>
      <c r="D17" s="95"/>
      <c r="E17" s="66"/>
      <c r="F17" s="66"/>
      <c r="G17" s="66"/>
      <c r="H17" s="66"/>
    </row>
    <row r="18" spans="1:8" ht="15.75" x14ac:dyDescent="0.25">
      <c r="A18" s="25">
        <v>14</v>
      </c>
      <c r="B18" s="427" t="s">
        <v>56</v>
      </c>
      <c r="C18" s="469"/>
      <c r="D18" s="469"/>
      <c r="E18" s="469"/>
      <c r="F18" s="469"/>
      <c r="G18" s="469"/>
      <c r="H18" s="470"/>
    </row>
    <row r="19" spans="1:8" x14ac:dyDescent="0.3">
      <c r="A19" s="651">
        <v>15</v>
      </c>
      <c r="B19" s="624" t="s">
        <v>174</v>
      </c>
      <c r="C19" s="625"/>
      <c r="D19" s="626"/>
      <c r="E19" s="633"/>
      <c r="F19" s="634"/>
      <c r="G19" s="634"/>
      <c r="H19" s="635"/>
    </row>
    <row r="20" spans="1:8" x14ac:dyDescent="0.3">
      <c r="A20" s="651"/>
      <c r="B20" s="627"/>
      <c r="C20" s="628"/>
      <c r="D20" s="629"/>
      <c r="E20" s="636"/>
      <c r="F20" s="637"/>
      <c r="G20" s="637"/>
      <c r="H20" s="638"/>
    </row>
    <row r="21" spans="1:8" ht="15" hidden="1" x14ac:dyDescent="0.25">
      <c r="A21" s="651"/>
      <c r="B21" s="630"/>
      <c r="C21" s="631"/>
      <c r="D21" s="632"/>
      <c r="E21" s="639"/>
      <c r="F21" s="640"/>
      <c r="G21" s="640"/>
      <c r="H21" s="641"/>
    </row>
    <row r="22" spans="1:8" s="156" customFormat="1" ht="34.5" customHeight="1" x14ac:dyDescent="0.25">
      <c r="A22" s="25">
        <v>16</v>
      </c>
      <c r="B22" s="605" t="s">
        <v>233</v>
      </c>
      <c r="C22" s="606"/>
      <c r="D22" s="607"/>
      <c r="E22" s="472"/>
      <c r="F22" s="473"/>
      <c r="G22" s="473"/>
      <c r="H22" s="474"/>
    </row>
    <row r="23" spans="1:8" ht="224.25" customHeight="1" x14ac:dyDescent="0.25">
      <c r="A23" s="85">
        <v>17</v>
      </c>
      <c r="B23" s="605" t="s">
        <v>173</v>
      </c>
      <c r="C23" s="642"/>
      <c r="D23" s="643"/>
      <c r="E23" s="644"/>
      <c r="F23" s="473"/>
      <c r="G23" s="473"/>
      <c r="H23" s="474"/>
    </row>
    <row r="24" spans="1:8" ht="15.75" x14ac:dyDescent="0.25">
      <c r="A24" s="85">
        <v>18</v>
      </c>
      <c r="B24" s="645" t="s">
        <v>17</v>
      </c>
      <c r="C24" s="646"/>
      <c r="D24" s="647"/>
      <c r="E24" s="648"/>
      <c r="F24" s="649"/>
      <c r="G24" s="649"/>
      <c r="H24" s="650"/>
    </row>
    <row r="25" spans="1:8" ht="15.75" x14ac:dyDescent="0.25">
      <c r="A25" s="85">
        <v>19</v>
      </c>
      <c r="B25" s="645" t="s">
        <v>18</v>
      </c>
      <c r="C25" s="646"/>
      <c r="D25" s="647"/>
      <c r="E25" s="648"/>
      <c r="F25" s="649"/>
      <c r="G25" s="649"/>
      <c r="H25" s="650"/>
    </row>
    <row r="26" spans="1:8" ht="15.75" x14ac:dyDescent="0.25">
      <c r="A26" s="85">
        <v>20</v>
      </c>
      <c r="B26" s="645" t="s">
        <v>19</v>
      </c>
      <c r="C26" s="646"/>
      <c r="D26" s="647"/>
      <c r="E26" s="648"/>
      <c r="F26" s="649"/>
      <c r="G26" s="649"/>
      <c r="H26" s="650"/>
    </row>
    <row r="27" spans="1:8" ht="9" customHeight="1" x14ac:dyDescent="0.25">
      <c r="B27" s="10"/>
      <c r="C27" s="10"/>
      <c r="D27" s="10"/>
      <c r="E27" s="2"/>
      <c r="F27" s="2"/>
      <c r="G27" s="2"/>
      <c r="H27" s="2"/>
    </row>
    <row r="28" spans="1:8" ht="15.75" x14ac:dyDescent="0.25">
      <c r="A28" s="25">
        <v>21</v>
      </c>
      <c r="B28" s="427" t="s">
        <v>55</v>
      </c>
      <c r="C28" s="615"/>
      <c r="D28" s="615"/>
      <c r="E28" s="615"/>
      <c r="F28" s="615"/>
      <c r="G28" s="615"/>
      <c r="H28" s="428"/>
    </row>
    <row r="29" spans="1:8" ht="15.75" x14ac:dyDescent="0.25">
      <c r="A29" s="25">
        <v>22</v>
      </c>
      <c r="B29" s="388" t="s">
        <v>12</v>
      </c>
      <c r="C29" s="389"/>
      <c r="D29" s="390"/>
      <c r="E29" s="616"/>
      <c r="F29" s="617"/>
      <c r="G29" s="617"/>
      <c r="H29" s="618"/>
    </row>
    <row r="30" spans="1:8" ht="15.75" x14ac:dyDescent="0.25">
      <c r="A30" s="25">
        <v>23</v>
      </c>
      <c r="B30" s="388" t="s">
        <v>13</v>
      </c>
      <c r="C30" s="389"/>
      <c r="D30" s="390"/>
      <c r="E30" s="616"/>
      <c r="F30" s="617"/>
      <c r="G30" s="617"/>
      <c r="H30" s="618"/>
    </row>
    <row r="31" spans="1:8" ht="15.75" x14ac:dyDescent="0.25">
      <c r="A31" s="25">
        <v>24</v>
      </c>
      <c r="B31" s="388" t="s">
        <v>14</v>
      </c>
      <c r="C31" s="389"/>
      <c r="D31" s="390"/>
      <c r="E31" s="616"/>
      <c r="F31" s="617"/>
      <c r="G31" s="617"/>
      <c r="H31" s="618"/>
    </row>
    <row r="32" spans="1:8" ht="15.75" x14ac:dyDescent="0.25">
      <c r="A32" s="25">
        <v>25</v>
      </c>
      <c r="B32" s="388" t="s">
        <v>15</v>
      </c>
      <c r="C32" s="389"/>
      <c r="D32" s="390"/>
      <c r="E32" s="652"/>
      <c r="F32" s="617"/>
      <c r="G32" s="617"/>
      <c r="H32" s="618"/>
    </row>
    <row r="33" spans="1:8" ht="15.75" x14ac:dyDescent="0.25">
      <c r="A33" s="25">
        <v>26</v>
      </c>
      <c r="B33" s="388" t="s">
        <v>16</v>
      </c>
      <c r="C33" s="389"/>
      <c r="D33" s="390"/>
      <c r="E33" s="652"/>
      <c r="F33" s="617"/>
      <c r="G33" s="617"/>
      <c r="H33" s="618"/>
    </row>
    <row r="34" spans="1:8" ht="15.75" x14ac:dyDescent="0.25">
      <c r="A34" s="25">
        <v>27</v>
      </c>
      <c r="B34" s="427" t="s">
        <v>20</v>
      </c>
      <c r="C34" s="615"/>
      <c r="D34" s="615"/>
      <c r="E34" s="615"/>
      <c r="F34" s="615"/>
      <c r="G34" s="615"/>
      <c r="H34" s="428"/>
    </row>
    <row r="35" spans="1:8" ht="15" customHeight="1" x14ac:dyDescent="0.3">
      <c r="A35" s="25">
        <v>28</v>
      </c>
      <c r="B35" s="324"/>
      <c r="C35" s="325"/>
      <c r="D35" s="253" t="s">
        <v>245</v>
      </c>
      <c r="E35" s="439" t="s">
        <v>333</v>
      </c>
      <c r="F35" s="439" t="s">
        <v>334</v>
      </c>
      <c r="G35" s="439" t="s">
        <v>335</v>
      </c>
      <c r="H35" s="425" t="s">
        <v>336</v>
      </c>
    </row>
    <row r="36" spans="1:8" ht="15" customHeight="1" x14ac:dyDescent="0.3">
      <c r="B36" s="326"/>
      <c r="C36" s="327"/>
      <c r="D36" s="255"/>
      <c r="E36" s="440"/>
      <c r="F36" s="440"/>
      <c r="G36" s="440"/>
      <c r="H36" s="426"/>
    </row>
    <row r="37" spans="1:8" ht="15.75" x14ac:dyDescent="0.25">
      <c r="A37" s="85">
        <v>29</v>
      </c>
      <c r="B37" s="645" t="s">
        <v>24</v>
      </c>
      <c r="C37" s="646"/>
      <c r="D37" s="328" t="s">
        <v>30</v>
      </c>
      <c r="E37" s="328" t="s">
        <v>30</v>
      </c>
      <c r="F37" s="328" t="s">
        <v>30</v>
      </c>
      <c r="G37" s="328" t="s">
        <v>30</v>
      </c>
      <c r="H37" s="329" t="s">
        <v>30</v>
      </c>
    </row>
    <row r="38" spans="1:8" ht="15.75" x14ac:dyDescent="0.25">
      <c r="A38" s="85">
        <v>30</v>
      </c>
      <c r="B38" s="645" t="s">
        <v>25</v>
      </c>
      <c r="C38" s="646"/>
      <c r="D38" s="328" t="s">
        <v>30</v>
      </c>
      <c r="E38" s="328" t="s">
        <v>30</v>
      </c>
      <c r="F38" s="328" t="s">
        <v>30</v>
      </c>
      <c r="G38" s="328" t="s">
        <v>30</v>
      </c>
      <c r="H38" s="329" t="s">
        <v>30</v>
      </c>
    </row>
    <row r="39" spans="1:8" ht="15.75" x14ac:dyDescent="0.25">
      <c r="A39" s="85">
        <v>31</v>
      </c>
      <c r="B39" s="645" t="s">
        <v>26</v>
      </c>
      <c r="C39" s="646"/>
      <c r="D39" s="328" t="s">
        <v>30</v>
      </c>
      <c r="E39" s="328" t="s">
        <v>30</v>
      </c>
      <c r="F39" s="328" t="s">
        <v>30</v>
      </c>
      <c r="G39" s="328" t="s">
        <v>30</v>
      </c>
      <c r="H39" s="329" t="s">
        <v>30</v>
      </c>
    </row>
    <row r="40" spans="1:8" ht="15.75" customHeight="1" x14ac:dyDescent="0.25">
      <c r="A40" s="85">
        <v>32</v>
      </c>
      <c r="B40" s="605" t="s">
        <v>29</v>
      </c>
      <c r="C40" s="606"/>
      <c r="D40" s="328" t="s">
        <v>30</v>
      </c>
      <c r="E40" s="328" t="s">
        <v>30</v>
      </c>
      <c r="F40" s="328" t="s">
        <v>30</v>
      </c>
      <c r="G40" s="328" t="s">
        <v>30</v>
      </c>
      <c r="H40" s="329" t="s">
        <v>30</v>
      </c>
    </row>
    <row r="41" spans="1:8" ht="15.75" x14ac:dyDescent="0.25">
      <c r="A41" s="85">
        <v>33</v>
      </c>
      <c r="B41" s="645" t="s">
        <v>27</v>
      </c>
      <c r="C41" s="646"/>
      <c r="D41" s="328" t="s">
        <v>30</v>
      </c>
      <c r="E41" s="328" t="s">
        <v>30</v>
      </c>
      <c r="F41" s="328" t="s">
        <v>30</v>
      </c>
      <c r="G41" s="328" t="s">
        <v>30</v>
      </c>
      <c r="H41" s="329" t="s">
        <v>30</v>
      </c>
    </row>
    <row r="42" spans="1:8" ht="15.75" x14ac:dyDescent="0.25">
      <c r="A42" s="85">
        <v>34</v>
      </c>
      <c r="B42" s="645" t="s">
        <v>28</v>
      </c>
      <c r="C42" s="646"/>
      <c r="D42" s="328" t="s">
        <v>30</v>
      </c>
      <c r="E42" s="328" t="s">
        <v>30</v>
      </c>
      <c r="F42" s="328" t="s">
        <v>30</v>
      </c>
      <c r="G42" s="328" t="s">
        <v>30</v>
      </c>
      <c r="H42" s="329" t="s">
        <v>30</v>
      </c>
    </row>
    <row r="43" spans="1:8" ht="15.75" x14ac:dyDescent="0.25">
      <c r="A43" s="85">
        <v>35</v>
      </c>
      <c r="B43" s="645" t="s">
        <v>31</v>
      </c>
      <c r="C43" s="646"/>
      <c r="D43" s="328" t="s">
        <v>30</v>
      </c>
      <c r="E43" s="328" t="s">
        <v>30</v>
      </c>
      <c r="F43" s="328" t="s">
        <v>30</v>
      </c>
      <c r="G43" s="328" t="s">
        <v>30</v>
      </c>
      <c r="H43" s="329" t="s">
        <v>30</v>
      </c>
    </row>
    <row r="44" spans="1:8" s="96" customFormat="1" ht="15.75" x14ac:dyDescent="0.25">
      <c r="B44" s="103"/>
      <c r="C44" s="103"/>
      <c r="D44" s="103"/>
      <c r="E44" s="104"/>
      <c r="F44" s="104"/>
      <c r="G44" s="104"/>
      <c r="H44" s="105"/>
    </row>
    <row r="45" spans="1:8" ht="16.5" customHeight="1" x14ac:dyDescent="0.25">
      <c r="A45" s="25">
        <v>36</v>
      </c>
      <c r="B45" s="611" t="s">
        <v>192</v>
      </c>
      <c r="C45" s="611"/>
      <c r="D45" s="611"/>
      <c r="E45" s="611"/>
      <c r="F45" s="611"/>
      <c r="G45" s="611"/>
      <c r="H45" s="611"/>
    </row>
    <row r="46" spans="1:8" s="96" customFormat="1" ht="222" customHeight="1" x14ac:dyDescent="0.25">
      <c r="A46" s="25">
        <v>37</v>
      </c>
      <c r="B46" s="612" t="s">
        <v>216</v>
      </c>
      <c r="C46" s="613"/>
      <c r="D46" s="614"/>
      <c r="E46" s="476"/>
      <c r="F46" s="476"/>
      <c r="G46" s="476"/>
      <c r="H46" s="476"/>
    </row>
    <row r="47" spans="1:8" s="96" customFormat="1" ht="15.75" customHeight="1" x14ac:dyDescent="0.25">
      <c r="B47" s="107"/>
      <c r="C47" s="107"/>
      <c r="D47" s="107"/>
      <c r="E47" s="97"/>
      <c r="F47" s="97"/>
      <c r="G47" s="97"/>
      <c r="H47" s="97"/>
    </row>
    <row r="48" spans="1:8" s="99" customFormat="1" ht="209.25" customHeight="1" x14ac:dyDescent="0.3">
      <c r="A48" s="25">
        <v>38</v>
      </c>
      <c r="B48" s="608" t="s">
        <v>217</v>
      </c>
      <c r="C48" s="608"/>
      <c r="D48" s="608"/>
      <c r="E48" s="476"/>
      <c r="F48" s="476"/>
      <c r="G48" s="476"/>
      <c r="H48" s="476"/>
    </row>
    <row r="49" spans="1:8" s="99" customFormat="1" ht="15.75" customHeight="1" x14ac:dyDescent="0.3">
      <c r="B49" s="106"/>
      <c r="C49" s="111"/>
      <c r="D49" s="107"/>
      <c r="E49" s="98"/>
      <c r="F49" s="98"/>
      <c r="G49" s="98"/>
      <c r="H49" s="98"/>
    </row>
    <row r="50" spans="1:8" s="99" customFormat="1" ht="200.25" customHeight="1" x14ac:dyDescent="0.3">
      <c r="A50" s="25">
        <v>39</v>
      </c>
      <c r="B50" s="608" t="s">
        <v>194</v>
      </c>
      <c r="C50" s="608"/>
      <c r="D50" s="608"/>
      <c r="E50" s="476"/>
      <c r="F50" s="476"/>
      <c r="G50" s="476"/>
      <c r="H50" s="476"/>
    </row>
    <row r="51" spans="1:8" s="85" customFormat="1" x14ac:dyDescent="0.3">
      <c r="B51" s="110"/>
      <c r="C51" s="110"/>
      <c r="D51" s="110"/>
      <c r="E51" s="86"/>
      <c r="F51" s="86"/>
      <c r="G51" s="86"/>
      <c r="H51" s="86"/>
    </row>
    <row r="52" spans="1:8" s="96" customFormat="1" ht="210" customHeight="1" x14ac:dyDescent="0.3">
      <c r="A52" s="96">
        <v>40</v>
      </c>
      <c r="B52" s="608" t="s">
        <v>210</v>
      </c>
      <c r="C52" s="608"/>
      <c r="D52" s="608"/>
      <c r="E52" s="609"/>
      <c r="F52" s="609"/>
      <c r="G52" s="609"/>
      <c r="H52" s="609"/>
    </row>
    <row r="53" spans="1:8" s="96" customFormat="1" x14ac:dyDescent="0.3">
      <c r="B53" s="110"/>
      <c r="C53" s="110"/>
      <c r="D53" s="110"/>
      <c r="E53" s="97"/>
      <c r="F53" s="97"/>
      <c r="G53" s="97"/>
      <c r="H53" s="97"/>
    </row>
    <row r="54" spans="1:8" s="96" customFormat="1" ht="269.25" customHeight="1" x14ac:dyDescent="0.3">
      <c r="A54" s="96">
        <v>41</v>
      </c>
      <c r="B54" s="610" t="s">
        <v>218</v>
      </c>
      <c r="C54" s="610"/>
      <c r="D54" s="610"/>
      <c r="E54" s="476"/>
      <c r="F54" s="476"/>
      <c r="G54" s="476"/>
      <c r="H54" s="476"/>
    </row>
    <row r="55" spans="1:8" s="96" customFormat="1" ht="15.75" customHeight="1" x14ac:dyDescent="0.3">
      <c r="B55" s="108"/>
      <c r="C55" s="86"/>
      <c r="D55" s="86"/>
      <c r="E55" s="97"/>
      <c r="F55" s="97"/>
      <c r="G55" s="97"/>
      <c r="H55" s="97"/>
    </row>
    <row r="56" spans="1:8" ht="15.75" customHeight="1" x14ac:dyDescent="0.3">
      <c r="B56" s="108"/>
    </row>
    <row r="57" spans="1:8" ht="15.75" customHeight="1" x14ac:dyDescent="0.3">
      <c r="B57" s="108"/>
    </row>
    <row r="58" spans="1:8" ht="15.75" customHeight="1" x14ac:dyDescent="0.3">
      <c r="B58" s="108"/>
    </row>
    <row r="59" spans="1:8" ht="15.75" customHeight="1" x14ac:dyDescent="0.3">
      <c r="B59" s="108"/>
    </row>
    <row r="60" spans="1:8" ht="15.75" customHeight="1" x14ac:dyDescent="0.3">
      <c r="B60" s="108"/>
    </row>
    <row r="62" spans="1:8" ht="15.6" x14ac:dyDescent="0.3">
      <c r="B62" s="106"/>
    </row>
  </sheetData>
  <mergeCells count="74">
    <mergeCell ref="B42:C42"/>
    <mergeCell ref="B43:C43"/>
    <mergeCell ref="B37:C37"/>
    <mergeCell ref="B38:C38"/>
    <mergeCell ref="B39:C39"/>
    <mergeCell ref="B40:C40"/>
    <mergeCell ref="B41:C41"/>
    <mergeCell ref="A19:A21"/>
    <mergeCell ref="B34:H34"/>
    <mergeCell ref="E35:E36"/>
    <mergeCell ref="F35:F36"/>
    <mergeCell ref="G35:G36"/>
    <mergeCell ref="H35:H36"/>
    <mergeCell ref="B31:D31"/>
    <mergeCell ref="E31:H31"/>
    <mergeCell ref="B26:D26"/>
    <mergeCell ref="E26:H26"/>
    <mergeCell ref="B32:D32"/>
    <mergeCell ref="E32:H32"/>
    <mergeCell ref="B33:D33"/>
    <mergeCell ref="E33:H33"/>
    <mergeCell ref="B30:D30"/>
    <mergeCell ref="E30:H30"/>
    <mergeCell ref="B23:D23"/>
    <mergeCell ref="E23:H23"/>
    <mergeCell ref="B24:D24"/>
    <mergeCell ref="E24:H24"/>
    <mergeCell ref="B25:D25"/>
    <mergeCell ref="E25:H25"/>
    <mergeCell ref="B12:D12"/>
    <mergeCell ref="E12:H12"/>
    <mergeCell ref="B13:D13"/>
    <mergeCell ref="E13:H13"/>
    <mergeCell ref="B14:D14"/>
    <mergeCell ref="E14:H14"/>
    <mergeCell ref="B16:D16"/>
    <mergeCell ref="E16:H16"/>
    <mergeCell ref="B18:H18"/>
    <mergeCell ref="B19:D21"/>
    <mergeCell ref="E19:H21"/>
    <mergeCell ref="B9:D9"/>
    <mergeCell ref="E9:H9"/>
    <mergeCell ref="B10:D10"/>
    <mergeCell ref="E10:H10"/>
    <mergeCell ref="B11:D11"/>
    <mergeCell ref="E11:H11"/>
    <mergeCell ref="B6:D6"/>
    <mergeCell ref="E6:H6"/>
    <mergeCell ref="B7:D7"/>
    <mergeCell ref="E7:H7"/>
    <mergeCell ref="B8:D8"/>
    <mergeCell ref="E8:H8"/>
    <mergeCell ref="B1:H1"/>
    <mergeCell ref="B3:H3"/>
    <mergeCell ref="B4:D4"/>
    <mergeCell ref="E4:H4"/>
    <mergeCell ref="B5:D5"/>
    <mergeCell ref="E5:H5"/>
    <mergeCell ref="B22:D22"/>
    <mergeCell ref="E22:H22"/>
    <mergeCell ref="B52:D52"/>
    <mergeCell ref="E52:H52"/>
    <mergeCell ref="B54:D54"/>
    <mergeCell ref="E54:H54"/>
    <mergeCell ref="B48:D48"/>
    <mergeCell ref="E48:H48"/>
    <mergeCell ref="B50:D50"/>
    <mergeCell ref="E50:H50"/>
    <mergeCell ref="B45:H45"/>
    <mergeCell ref="B46:D46"/>
    <mergeCell ref="E46:H46"/>
    <mergeCell ref="B28:H28"/>
    <mergeCell ref="B29:D29"/>
    <mergeCell ref="E29:H29"/>
  </mergeCells>
  <dataValidations count="1">
    <dataValidation type="list" allowBlank="1" showInputMessage="1" showErrorMessage="1" sqref="E19:H21">
      <formula1>$I$3:$I$5</formula1>
    </dataValidation>
  </dataValidations>
  <pageMargins left="0.7" right="0.7" top="0.75" bottom="0.75" header="0.3" footer="0.3"/>
  <pageSetup scale="59" fitToWidth="2" fitToHeight="2" orientation="portrait" r:id="rId1"/>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7"/>
  <sheetViews>
    <sheetView workbookViewId="0">
      <selection activeCell="F29" sqref="F29"/>
    </sheetView>
  </sheetViews>
  <sheetFormatPr defaultRowHeight="14.4" x14ac:dyDescent="0.3"/>
  <cols>
    <col min="1" max="1" width="55.5546875" customWidth="1"/>
    <col min="2" max="2" width="13.88671875" customWidth="1"/>
  </cols>
  <sheetData>
    <row r="1" spans="1:3" ht="18.75" x14ac:dyDescent="0.3">
      <c r="A1" s="653" t="s">
        <v>393</v>
      </c>
      <c r="B1" s="653"/>
      <c r="C1" s="653"/>
    </row>
    <row r="2" spans="1:3" ht="15" x14ac:dyDescent="0.25">
      <c r="A2" s="33" t="s">
        <v>394</v>
      </c>
      <c r="B2" s="241"/>
      <c r="C2" s="241"/>
    </row>
    <row r="3" spans="1:3" ht="15" x14ac:dyDescent="0.25">
      <c r="A3" s="241" t="s">
        <v>395</v>
      </c>
      <c r="B3" s="350">
        <v>32840</v>
      </c>
      <c r="C3" s="241"/>
    </row>
    <row r="4" spans="1:3" ht="15" x14ac:dyDescent="0.25">
      <c r="A4" s="241" t="s">
        <v>396</v>
      </c>
      <c r="B4" s="350">
        <v>41170</v>
      </c>
      <c r="C4" s="241"/>
    </row>
    <row r="5" spans="1:3" ht="15" x14ac:dyDescent="0.25">
      <c r="A5" s="241" t="s">
        <v>397</v>
      </c>
      <c r="B5" s="350">
        <v>26180</v>
      </c>
      <c r="C5" s="241"/>
    </row>
    <row r="6" spans="1:3" ht="15" x14ac:dyDescent="0.25">
      <c r="A6" s="241"/>
      <c r="B6" s="350"/>
      <c r="C6" s="241"/>
    </row>
    <row r="7" spans="1:3" ht="15" x14ac:dyDescent="0.25">
      <c r="A7" s="33" t="s">
        <v>398</v>
      </c>
      <c r="B7" s="350"/>
      <c r="C7" s="241"/>
    </row>
    <row r="8" spans="1:3" ht="15" x14ac:dyDescent="0.25">
      <c r="A8" s="241" t="s">
        <v>399</v>
      </c>
      <c r="B8" s="350">
        <v>46950</v>
      </c>
      <c r="C8" s="241"/>
    </row>
    <row r="9" spans="1:3" ht="15" x14ac:dyDescent="0.25">
      <c r="A9" s="241" t="s">
        <v>400</v>
      </c>
      <c r="B9" s="350">
        <v>36030</v>
      </c>
      <c r="C9" s="241"/>
    </row>
    <row r="10" spans="1:3" ht="15" x14ac:dyDescent="0.25">
      <c r="A10" s="241" t="s">
        <v>401</v>
      </c>
      <c r="B10" s="350">
        <v>29130</v>
      </c>
      <c r="C10" s="241"/>
    </row>
    <row r="11" spans="1:3" ht="15" x14ac:dyDescent="0.25">
      <c r="A11" s="241" t="s">
        <v>402</v>
      </c>
      <c r="B11" s="350">
        <v>35760</v>
      </c>
      <c r="C11" s="241"/>
    </row>
    <row r="12" spans="1:3" ht="15" x14ac:dyDescent="0.25">
      <c r="A12" s="241" t="s">
        <v>403</v>
      </c>
      <c r="B12" s="350">
        <v>24520</v>
      </c>
      <c r="C12" s="241"/>
    </row>
    <row r="13" spans="1:3" ht="15" x14ac:dyDescent="0.25">
      <c r="A13" s="241" t="s">
        <v>404</v>
      </c>
      <c r="B13" s="350">
        <v>36250</v>
      </c>
      <c r="C13" s="241"/>
    </row>
    <row r="14" spans="1:3" ht="15" x14ac:dyDescent="0.25">
      <c r="A14" s="241" t="s">
        <v>405</v>
      </c>
      <c r="B14" s="350">
        <v>35140</v>
      </c>
      <c r="C14" s="241"/>
    </row>
    <row r="15" spans="1:3" ht="15" x14ac:dyDescent="0.25">
      <c r="A15" s="241" t="s">
        <v>406</v>
      </c>
      <c r="B15" s="350">
        <v>34380</v>
      </c>
      <c r="C15" s="241"/>
    </row>
    <row r="16" spans="1:3" ht="15" x14ac:dyDescent="0.25">
      <c r="A16" s="241" t="s">
        <v>407</v>
      </c>
      <c r="B16" s="350">
        <v>26350</v>
      </c>
      <c r="C16" s="241"/>
    </row>
    <row r="17" spans="1:3" ht="15" x14ac:dyDescent="0.25">
      <c r="A17" s="241" t="s">
        <v>408</v>
      </c>
      <c r="B17" s="350">
        <v>33580</v>
      </c>
      <c r="C17" s="241"/>
    </row>
    <row r="18" spans="1:3" ht="15" x14ac:dyDescent="0.25">
      <c r="A18" s="241" t="s">
        <v>409</v>
      </c>
      <c r="B18" s="350">
        <v>48000</v>
      </c>
      <c r="C18" s="241"/>
    </row>
    <row r="19" spans="1:3" ht="15" x14ac:dyDescent="0.25">
      <c r="A19" s="241" t="s">
        <v>410</v>
      </c>
      <c r="B19" s="350">
        <v>32520</v>
      </c>
      <c r="C19" s="241"/>
    </row>
    <row r="20" spans="1:3" ht="15" x14ac:dyDescent="0.25">
      <c r="A20" s="241" t="s">
        <v>411</v>
      </c>
      <c r="B20" s="350">
        <v>30960</v>
      </c>
      <c r="C20" s="241"/>
    </row>
    <row r="21" spans="1:3" ht="15" x14ac:dyDescent="0.25">
      <c r="A21" s="241" t="s">
        <v>412</v>
      </c>
      <c r="B21" s="350">
        <v>25500</v>
      </c>
      <c r="C21" s="241"/>
    </row>
    <row r="22" spans="1:3" ht="15" x14ac:dyDescent="0.25">
      <c r="A22" s="241"/>
      <c r="B22" s="350"/>
      <c r="C22" s="241"/>
    </row>
    <row r="23" spans="1:3" ht="15" x14ac:dyDescent="0.25">
      <c r="A23" s="33" t="s">
        <v>413</v>
      </c>
      <c r="B23" s="350"/>
      <c r="C23" s="241"/>
    </row>
    <row r="24" spans="1:3" ht="15" x14ac:dyDescent="0.25">
      <c r="A24" s="241" t="s">
        <v>414</v>
      </c>
      <c r="B24" s="350">
        <v>39890</v>
      </c>
      <c r="C24" s="241"/>
    </row>
    <row r="25" spans="1:3" ht="15" x14ac:dyDescent="0.25">
      <c r="A25" s="241" t="s">
        <v>415</v>
      </c>
      <c r="B25" s="350">
        <v>29510</v>
      </c>
      <c r="C25" s="241"/>
    </row>
    <row r="26" spans="1:3" ht="15" x14ac:dyDescent="0.25">
      <c r="A26" s="241" t="s">
        <v>416</v>
      </c>
      <c r="B26" s="350">
        <v>39400</v>
      </c>
      <c r="C26" s="241"/>
    </row>
    <row r="27" spans="1:3" ht="15" x14ac:dyDescent="0.25">
      <c r="A27" s="241"/>
      <c r="B27" s="350"/>
      <c r="C27" s="241"/>
    </row>
    <row r="28" spans="1:3" ht="15" x14ac:dyDescent="0.25">
      <c r="A28" s="33" t="s">
        <v>417</v>
      </c>
      <c r="B28" s="350"/>
      <c r="C28" s="241"/>
    </row>
    <row r="29" spans="1:3" x14ac:dyDescent="0.3">
      <c r="A29" s="241" t="s">
        <v>418</v>
      </c>
      <c r="B29" s="350">
        <v>54500</v>
      </c>
      <c r="C29" s="241"/>
    </row>
    <row r="30" spans="1:3" x14ac:dyDescent="0.3">
      <c r="A30" s="241" t="s">
        <v>419</v>
      </c>
      <c r="B30" s="350">
        <v>28860</v>
      </c>
      <c r="C30" s="241"/>
    </row>
    <row r="31" spans="1:3" x14ac:dyDescent="0.3">
      <c r="A31" s="241" t="s">
        <v>420</v>
      </c>
      <c r="B31" s="350">
        <v>54050</v>
      </c>
      <c r="C31" s="241"/>
    </row>
    <row r="32" spans="1:3" x14ac:dyDescent="0.3">
      <c r="A32" s="241" t="s">
        <v>421</v>
      </c>
      <c r="B32" s="350">
        <v>31970</v>
      </c>
      <c r="C32" s="241"/>
    </row>
    <row r="33" spans="1:3" x14ac:dyDescent="0.3">
      <c r="A33" s="241" t="s">
        <v>422</v>
      </c>
      <c r="B33" s="350">
        <v>33300</v>
      </c>
      <c r="C33" s="241"/>
    </row>
    <row r="34" spans="1:3" x14ac:dyDescent="0.3">
      <c r="A34" s="241" t="s">
        <v>423</v>
      </c>
      <c r="B34" s="350">
        <v>35410</v>
      </c>
      <c r="C34" s="241"/>
    </row>
    <row r="35" spans="1:3" x14ac:dyDescent="0.3">
      <c r="A35" s="241" t="s">
        <v>424</v>
      </c>
      <c r="B35" s="350">
        <v>36680</v>
      </c>
      <c r="C35" s="241"/>
    </row>
    <row r="36" spans="1:3" x14ac:dyDescent="0.3">
      <c r="A36" s="241" t="s">
        <v>425</v>
      </c>
      <c r="B36" s="350">
        <v>30160</v>
      </c>
      <c r="C36" s="241"/>
    </row>
    <row r="37" spans="1:3" x14ac:dyDescent="0.3">
      <c r="A37" s="241" t="s">
        <v>426</v>
      </c>
      <c r="B37" s="350">
        <v>23320</v>
      </c>
      <c r="C37" s="241"/>
    </row>
  </sheetData>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G97"/>
  <sheetViews>
    <sheetView topLeftCell="A81" workbookViewId="0">
      <selection activeCell="B97" sqref="B97:D97"/>
    </sheetView>
  </sheetViews>
  <sheetFormatPr defaultRowHeight="14.4" x14ac:dyDescent="0.3"/>
  <cols>
    <col min="1" max="1" width="13.33203125" style="116" customWidth="1"/>
    <col min="2" max="2" width="17.109375" style="116" customWidth="1"/>
    <col min="3" max="3" width="17.109375" style="243" customWidth="1"/>
    <col min="6" max="6" width="9.5546875" customWidth="1"/>
    <col min="7" max="7" width="21" customWidth="1"/>
  </cols>
  <sheetData>
    <row r="1" spans="1:7" s="156" customFormat="1" ht="18.75" customHeight="1" x14ac:dyDescent="0.3">
      <c r="A1" s="654" t="s">
        <v>261</v>
      </c>
      <c r="B1" s="654"/>
      <c r="C1" s="654"/>
      <c r="D1" s="654"/>
      <c r="E1" s="654"/>
      <c r="F1" s="654"/>
      <c r="G1" s="654"/>
    </row>
    <row r="2" spans="1:7" ht="60" x14ac:dyDescent="0.25">
      <c r="A2" s="204"/>
      <c r="B2" s="208" t="s">
        <v>249</v>
      </c>
      <c r="C2" s="208" t="s">
        <v>372</v>
      </c>
      <c r="D2" s="208" t="s">
        <v>250</v>
      </c>
      <c r="E2" s="208" t="s">
        <v>251</v>
      </c>
      <c r="F2" s="208" t="s">
        <v>252</v>
      </c>
      <c r="G2" s="208" t="s">
        <v>31</v>
      </c>
    </row>
    <row r="3" spans="1:7" ht="15" x14ac:dyDescent="0.25">
      <c r="A3" s="209" t="s">
        <v>24</v>
      </c>
      <c r="B3" s="206"/>
      <c r="C3" s="206"/>
      <c r="D3" s="207"/>
      <c r="E3" s="207"/>
      <c r="F3" s="211"/>
      <c r="G3" s="211"/>
    </row>
    <row r="4" spans="1:7" ht="15" x14ac:dyDescent="0.25">
      <c r="A4" s="209"/>
      <c r="B4" s="206"/>
      <c r="C4" s="206"/>
      <c r="D4" s="207"/>
      <c r="E4" s="207"/>
      <c r="F4" s="211"/>
      <c r="G4" s="211"/>
    </row>
    <row r="5" spans="1:7" ht="15" x14ac:dyDescent="0.25">
      <c r="A5" s="209" t="s">
        <v>253</v>
      </c>
      <c r="B5" s="206"/>
      <c r="C5" s="206"/>
      <c r="D5" s="207"/>
      <c r="E5" s="207"/>
      <c r="F5" s="211"/>
      <c r="G5" s="211"/>
    </row>
    <row r="6" spans="1:7" ht="15" x14ac:dyDescent="0.25">
      <c r="A6" s="209"/>
      <c r="B6" s="206"/>
      <c r="C6" s="206"/>
      <c r="D6" s="207"/>
      <c r="E6" s="207"/>
      <c r="F6" s="211"/>
      <c r="G6" s="211"/>
    </row>
    <row r="7" spans="1:7" ht="15" x14ac:dyDescent="0.25">
      <c r="A7" s="209"/>
      <c r="B7" s="206"/>
      <c r="C7" s="206"/>
      <c r="D7" s="207"/>
      <c r="E7" s="207"/>
      <c r="F7" s="211"/>
      <c r="G7" s="211"/>
    </row>
    <row r="8" spans="1:7" ht="15" x14ac:dyDescent="0.25">
      <c r="A8" s="209"/>
      <c r="B8" s="206"/>
      <c r="C8" s="206"/>
      <c r="D8" s="207"/>
      <c r="E8" s="207"/>
      <c r="F8" s="211"/>
      <c r="G8" s="211"/>
    </row>
    <row r="9" spans="1:7" ht="15" x14ac:dyDescent="0.25">
      <c r="A9" s="209"/>
      <c r="B9" s="206"/>
      <c r="C9" s="206"/>
      <c r="D9" s="207"/>
      <c r="E9" s="207"/>
      <c r="F9" s="211"/>
      <c r="G9" s="211"/>
    </row>
    <row r="10" spans="1:7" ht="15" x14ac:dyDescent="0.25">
      <c r="A10" s="209"/>
      <c r="B10" s="206"/>
      <c r="C10" s="206"/>
      <c r="D10" s="207"/>
      <c r="E10" s="207"/>
      <c r="F10" s="211"/>
      <c r="G10" s="211"/>
    </row>
    <row r="11" spans="1:7" ht="15" x14ac:dyDescent="0.25">
      <c r="A11" s="209"/>
      <c r="B11" s="206"/>
      <c r="C11" s="206"/>
      <c r="D11" s="207"/>
      <c r="E11" s="207"/>
      <c r="F11" s="211"/>
      <c r="G11" s="211"/>
    </row>
    <row r="12" spans="1:7" ht="15" x14ac:dyDescent="0.25">
      <c r="A12" s="209"/>
      <c r="B12" s="206"/>
      <c r="C12" s="206"/>
      <c r="D12" s="207"/>
      <c r="E12" s="207"/>
      <c r="F12" s="211"/>
      <c r="G12" s="211"/>
    </row>
    <row r="13" spans="1:7" ht="15" x14ac:dyDescent="0.25">
      <c r="A13" s="209"/>
      <c r="B13" s="206"/>
      <c r="C13" s="206"/>
      <c r="D13" s="207"/>
      <c r="E13" s="207"/>
      <c r="F13" s="211"/>
      <c r="G13" s="211"/>
    </row>
    <row r="14" spans="1:7" ht="15" x14ac:dyDescent="0.25">
      <c r="A14" s="209"/>
      <c r="B14" s="206"/>
      <c r="C14" s="206"/>
      <c r="D14" s="207"/>
      <c r="E14" s="207"/>
      <c r="F14" s="211"/>
      <c r="G14" s="211"/>
    </row>
    <row r="15" spans="1:7" ht="15" x14ac:dyDescent="0.25">
      <c r="A15" s="209" t="s">
        <v>254</v>
      </c>
      <c r="B15" s="206"/>
      <c r="C15" s="206"/>
      <c r="D15" s="207"/>
      <c r="E15" s="207"/>
      <c r="F15" s="211"/>
      <c r="G15" s="211"/>
    </row>
    <row r="16" spans="1:7" ht="15" x14ac:dyDescent="0.25">
      <c r="A16" s="209"/>
      <c r="B16" s="206"/>
      <c r="C16" s="206"/>
      <c r="D16" s="207"/>
      <c r="E16" s="207"/>
      <c r="F16" s="211"/>
      <c r="G16" s="211"/>
    </row>
    <row r="17" spans="1:7" ht="15" x14ac:dyDescent="0.25">
      <c r="A17" s="209"/>
      <c r="B17" s="206"/>
      <c r="C17" s="206"/>
      <c r="D17" s="207"/>
      <c r="E17" s="207"/>
      <c r="F17" s="211"/>
      <c r="G17" s="211"/>
    </row>
    <row r="18" spans="1:7" ht="15" x14ac:dyDescent="0.25">
      <c r="A18" s="209"/>
      <c r="B18" s="206"/>
      <c r="C18" s="206"/>
      <c r="D18" s="207"/>
      <c r="E18" s="207"/>
      <c r="F18" s="211"/>
      <c r="G18" s="211"/>
    </row>
    <row r="19" spans="1:7" ht="15" x14ac:dyDescent="0.25">
      <c r="A19" s="209"/>
      <c r="B19" s="206"/>
      <c r="C19" s="206"/>
      <c r="D19" s="207"/>
      <c r="E19" s="207"/>
      <c r="F19" s="211"/>
      <c r="G19" s="211"/>
    </row>
    <row r="20" spans="1:7" ht="15" x14ac:dyDescent="0.25">
      <c r="A20" s="209"/>
      <c r="B20" s="206"/>
      <c r="C20" s="206"/>
      <c r="D20" s="207"/>
      <c r="E20" s="207"/>
      <c r="F20" s="211"/>
      <c r="G20" s="211"/>
    </row>
    <row r="21" spans="1:7" ht="30" x14ac:dyDescent="0.25">
      <c r="A21" s="209" t="s">
        <v>255</v>
      </c>
      <c r="B21" s="206"/>
      <c r="C21" s="206"/>
      <c r="D21" s="207"/>
      <c r="E21" s="207"/>
      <c r="F21" s="211"/>
      <c r="G21" s="211"/>
    </row>
    <row r="22" spans="1:7" ht="15" x14ac:dyDescent="0.25">
      <c r="A22" s="209"/>
      <c r="B22" s="206"/>
      <c r="C22" s="206"/>
      <c r="D22" s="207"/>
      <c r="E22" s="207"/>
      <c r="F22" s="211"/>
      <c r="G22" s="211"/>
    </row>
    <row r="23" spans="1:7" ht="15" x14ac:dyDescent="0.25">
      <c r="A23" s="209"/>
      <c r="B23" s="206"/>
      <c r="C23" s="206"/>
      <c r="D23" s="207"/>
      <c r="E23" s="207"/>
      <c r="F23" s="211"/>
      <c r="G23" s="211"/>
    </row>
    <row r="24" spans="1:7" ht="15" x14ac:dyDescent="0.25">
      <c r="A24" s="209"/>
      <c r="B24" s="206"/>
      <c r="C24" s="206"/>
      <c r="D24" s="207"/>
      <c r="E24" s="207"/>
      <c r="F24" s="211"/>
      <c r="G24" s="211"/>
    </row>
    <row r="25" spans="1:7" ht="15" x14ac:dyDescent="0.25">
      <c r="A25" s="209"/>
      <c r="B25" s="206"/>
      <c r="C25" s="206"/>
      <c r="D25" s="207"/>
      <c r="E25" s="207"/>
      <c r="F25" s="211"/>
      <c r="G25" s="211"/>
    </row>
    <row r="26" spans="1:7" ht="15" x14ac:dyDescent="0.25">
      <c r="A26" s="209"/>
      <c r="B26" s="206"/>
      <c r="C26" s="206"/>
      <c r="D26" s="207"/>
      <c r="E26" s="207"/>
      <c r="F26" s="211"/>
      <c r="G26" s="211"/>
    </row>
    <row r="27" spans="1:7" ht="15" x14ac:dyDescent="0.25">
      <c r="A27" s="209"/>
      <c r="B27" s="206"/>
      <c r="C27" s="206"/>
      <c r="D27" s="207"/>
      <c r="E27" s="207"/>
      <c r="F27" s="211"/>
      <c r="G27" s="211"/>
    </row>
    <row r="28" spans="1:7" ht="15" x14ac:dyDescent="0.25">
      <c r="A28" s="209"/>
      <c r="B28" s="206"/>
      <c r="C28" s="206"/>
      <c r="D28" s="207"/>
      <c r="E28" s="207"/>
      <c r="F28" s="211"/>
      <c r="G28" s="211"/>
    </row>
    <row r="29" spans="1:7" ht="15" x14ac:dyDescent="0.25">
      <c r="A29" s="209"/>
      <c r="B29" s="206"/>
      <c r="C29" s="206"/>
      <c r="D29" s="207"/>
      <c r="E29" s="207"/>
      <c r="F29" s="211"/>
      <c r="G29" s="211"/>
    </row>
    <row r="30" spans="1:7" ht="15" x14ac:dyDescent="0.25">
      <c r="A30" s="209"/>
      <c r="B30" s="206"/>
      <c r="C30" s="206"/>
      <c r="D30" s="207"/>
      <c r="E30" s="207"/>
      <c r="F30" s="211"/>
      <c r="G30" s="211"/>
    </row>
    <row r="31" spans="1:7" ht="15" x14ac:dyDescent="0.25">
      <c r="A31" s="209" t="s">
        <v>256</v>
      </c>
      <c r="B31" s="206"/>
      <c r="C31" s="206"/>
      <c r="D31" s="207"/>
      <c r="E31" s="207"/>
      <c r="F31" s="211"/>
      <c r="G31" s="211"/>
    </row>
    <row r="32" spans="1:7" ht="15" x14ac:dyDescent="0.25">
      <c r="A32" s="209"/>
      <c r="B32" s="206"/>
      <c r="C32" s="206"/>
      <c r="D32" s="207"/>
      <c r="E32" s="207"/>
      <c r="F32" s="211"/>
      <c r="G32" s="211"/>
    </row>
    <row r="33" spans="1:7" ht="15" x14ac:dyDescent="0.25">
      <c r="A33" s="209"/>
      <c r="B33" s="206"/>
      <c r="C33" s="206"/>
      <c r="D33" s="207"/>
      <c r="E33" s="207"/>
      <c r="F33" s="211"/>
      <c r="G33" s="211"/>
    </row>
    <row r="34" spans="1:7" ht="15" x14ac:dyDescent="0.25">
      <c r="A34" s="209"/>
      <c r="B34" s="206"/>
      <c r="C34" s="206"/>
      <c r="D34" s="207"/>
      <c r="E34" s="207"/>
      <c r="F34" s="211"/>
      <c r="G34" s="211"/>
    </row>
    <row r="35" spans="1:7" ht="15" x14ac:dyDescent="0.25">
      <c r="A35" s="209"/>
      <c r="B35" s="206"/>
      <c r="C35" s="206"/>
      <c r="D35" s="207"/>
      <c r="E35" s="207"/>
      <c r="F35" s="211"/>
      <c r="G35" s="211"/>
    </row>
    <row r="36" spans="1:7" ht="15" x14ac:dyDescent="0.25">
      <c r="A36" s="209"/>
      <c r="B36" s="206"/>
      <c r="C36" s="206"/>
      <c r="D36" s="207"/>
      <c r="E36" s="207"/>
      <c r="F36" s="211"/>
      <c r="G36" s="211"/>
    </row>
    <row r="37" spans="1:7" ht="30" x14ac:dyDescent="0.25">
      <c r="A37" s="209" t="s">
        <v>260</v>
      </c>
      <c r="B37" s="206"/>
      <c r="C37" s="206"/>
      <c r="D37" s="207"/>
      <c r="E37" s="207"/>
      <c r="F37" s="211"/>
      <c r="G37" s="211"/>
    </row>
    <row r="38" spans="1:7" ht="15" x14ac:dyDescent="0.25">
      <c r="A38" s="209"/>
      <c r="B38" s="206"/>
      <c r="C38" s="206"/>
      <c r="D38" s="207"/>
      <c r="E38" s="207"/>
      <c r="F38" s="211"/>
      <c r="G38" s="211"/>
    </row>
    <row r="39" spans="1:7" ht="15" x14ac:dyDescent="0.25">
      <c r="A39" s="209"/>
      <c r="B39" s="206"/>
      <c r="C39" s="206"/>
      <c r="D39" s="207"/>
      <c r="E39" s="207"/>
      <c r="F39" s="211"/>
      <c r="G39" s="211"/>
    </row>
    <row r="40" spans="1:7" ht="15" x14ac:dyDescent="0.25">
      <c r="A40" s="209"/>
      <c r="B40" s="206"/>
      <c r="C40" s="206"/>
      <c r="D40" s="207"/>
      <c r="E40" s="207"/>
      <c r="F40" s="211"/>
      <c r="G40" s="211"/>
    </row>
    <row r="41" spans="1:7" ht="15" x14ac:dyDescent="0.25">
      <c r="A41" s="209"/>
      <c r="B41" s="206"/>
      <c r="C41" s="206"/>
      <c r="D41" s="207"/>
      <c r="E41" s="207"/>
      <c r="F41" s="211"/>
      <c r="G41" s="211"/>
    </row>
    <row r="42" spans="1:7" ht="15" x14ac:dyDescent="0.25">
      <c r="A42" s="209"/>
      <c r="B42" s="206"/>
      <c r="C42" s="206"/>
      <c r="D42" s="207"/>
      <c r="E42" s="207"/>
      <c r="F42" s="211"/>
      <c r="G42" s="211"/>
    </row>
    <row r="43" spans="1:7" ht="15" x14ac:dyDescent="0.25">
      <c r="A43" s="209"/>
      <c r="B43" s="206"/>
      <c r="C43" s="206"/>
      <c r="D43" s="207"/>
      <c r="E43" s="207"/>
      <c r="F43" s="211"/>
      <c r="G43" s="211"/>
    </row>
    <row r="44" spans="1:7" ht="15" x14ac:dyDescent="0.25">
      <c r="A44" s="209"/>
      <c r="B44" s="206"/>
      <c r="C44" s="206"/>
      <c r="D44" s="207"/>
      <c r="E44" s="207"/>
      <c r="F44" s="211"/>
      <c r="G44" s="211"/>
    </row>
    <row r="45" spans="1:7" ht="15" x14ac:dyDescent="0.25">
      <c r="A45" s="209"/>
      <c r="B45" s="206"/>
      <c r="C45" s="206"/>
      <c r="D45" s="207"/>
      <c r="E45" s="207"/>
      <c r="F45" s="211"/>
      <c r="G45" s="211"/>
    </row>
    <row r="46" spans="1:7" ht="15" x14ac:dyDescent="0.25">
      <c r="A46" s="209"/>
      <c r="B46" s="206"/>
      <c r="C46" s="206"/>
      <c r="D46" s="207"/>
      <c r="E46" s="207"/>
      <c r="F46" s="211"/>
      <c r="G46" s="211"/>
    </row>
    <row r="47" spans="1:7" ht="15" x14ac:dyDescent="0.25">
      <c r="A47" s="209"/>
      <c r="B47" s="206"/>
      <c r="C47" s="206"/>
      <c r="D47" s="207"/>
      <c r="E47" s="207"/>
      <c r="F47" s="211"/>
      <c r="G47" s="211"/>
    </row>
    <row r="48" spans="1:7" ht="15" x14ac:dyDescent="0.25">
      <c r="A48" s="209"/>
      <c r="B48" s="206"/>
      <c r="C48" s="206"/>
      <c r="D48" s="207"/>
      <c r="E48" s="207"/>
      <c r="F48" s="211"/>
      <c r="G48" s="211"/>
    </row>
    <row r="49" spans="1:7" ht="15" x14ac:dyDescent="0.25">
      <c r="A49" s="209"/>
      <c r="B49" s="206"/>
      <c r="C49" s="206"/>
      <c r="D49" s="207"/>
      <c r="E49" s="207"/>
      <c r="F49" s="211"/>
      <c r="G49" s="211"/>
    </row>
    <row r="50" spans="1:7" ht="30" x14ac:dyDescent="0.25">
      <c r="A50" s="209" t="s">
        <v>257</v>
      </c>
      <c r="B50" s="206"/>
      <c r="C50" s="206"/>
      <c r="D50" s="207"/>
      <c r="E50" s="207"/>
      <c r="F50" s="211"/>
      <c r="G50" s="211"/>
    </row>
    <row r="51" spans="1:7" ht="15" x14ac:dyDescent="0.25">
      <c r="A51" s="209"/>
      <c r="B51" s="206"/>
      <c r="C51" s="206"/>
      <c r="D51" s="207"/>
      <c r="E51" s="207"/>
      <c r="F51" s="211"/>
      <c r="G51" s="211"/>
    </row>
    <row r="52" spans="1:7" ht="15" x14ac:dyDescent="0.25">
      <c r="A52" s="209"/>
      <c r="B52" s="206"/>
      <c r="C52" s="206"/>
      <c r="D52" s="207"/>
      <c r="E52" s="207"/>
      <c r="F52" s="211"/>
      <c r="G52" s="211"/>
    </row>
    <row r="53" spans="1:7" ht="15" x14ac:dyDescent="0.25">
      <c r="A53" s="209"/>
      <c r="B53" s="206"/>
      <c r="C53" s="206"/>
      <c r="D53" s="207"/>
      <c r="E53" s="207"/>
      <c r="F53" s="211"/>
      <c r="G53" s="211"/>
    </row>
    <row r="54" spans="1:7" ht="15" x14ac:dyDescent="0.25">
      <c r="A54" s="209"/>
      <c r="B54" s="206"/>
      <c r="C54" s="206"/>
      <c r="D54" s="207"/>
      <c r="E54" s="207"/>
      <c r="F54" s="211"/>
      <c r="G54" s="211"/>
    </row>
    <row r="55" spans="1:7" ht="15" x14ac:dyDescent="0.25">
      <c r="A55" s="209"/>
      <c r="B55" s="206"/>
      <c r="C55" s="206"/>
      <c r="D55" s="207"/>
      <c r="E55" s="207"/>
      <c r="F55" s="211"/>
      <c r="G55" s="211"/>
    </row>
    <row r="56" spans="1:7" ht="15" x14ac:dyDescent="0.25">
      <c r="A56" s="209"/>
      <c r="B56" s="206"/>
      <c r="C56" s="206"/>
      <c r="D56" s="207"/>
      <c r="E56" s="207"/>
      <c r="F56" s="211"/>
      <c r="G56" s="211"/>
    </row>
    <row r="57" spans="1:7" ht="30" x14ac:dyDescent="0.25">
      <c r="A57" s="209" t="s">
        <v>258</v>
      </c>
      <c r="B57" s="206"/>
      <c r="C57" s="206"/>
      <c r="D57" s="207"/>
      <c r="E57" s="207"/>
      <c r="F57" s="211"/>
      <c r="G57" s="211"/>
    </row>
    <row r="58" spans="1:7" ht="15" x14ac:dyDescent="0.25">
      <c r="A58" s="209"/>
      <c r="B58" s="206"/>
      <c r="C58" s="206"/>
      <c r="D58" s="207"/>
      <c r="E58" s="207"/>
      <c r="F58" s="211"/>
      <c r="G58" s="211"/>
    </row>
    <row r="59" spans="1:7" ht="15" x14ac:dyDescent="0.25">
      <c r="A59" s="209"/>
      <c r="B59" s="206"/>
      <c r="C59" s="206"/>
      <c r="D59" s="207"/>
      <c r="E59" s="207"/>
      <c r="F59" s="211"/>
      <c r="G59" s="211"/>
    </row>
    <row r="60" spans="1:7" ht="15" x14ac:dyDescent="0.25">
      <c r="A60" s="209"/>
      <c r="B60" s="206"/>
      <c r="C60" s="206"/>
      <c r="D60" s="207"/>
      <c r="E60" s="207"/>
      <c r="F60" s="211"/>
      <c r="G60" s="211"/>
    </row>
    <row r="61" spans="1:7" s="156" customFormat="1" ht="15" x14ac:dyDescent="0.25">
      <c r="A61" s="209"/>
      <c r="B61" s="206"/>
      <c r="C61" s="206"/>
      <c r="D61" s="207"/>
      <c r="E61" s="207"/>
      <c r="F61" s="211"/>
      <c r="G61" s="211"/>
    </row>
    <row r="62" spans="1:7" ht="15" x14ac:dyDescent="0.25">
      <c r="A62" s="209"/>
      <c r="B62" s="206"/>
      <c r="C62" s="206"/>
      <c r="D62" s="207"/>
      <c r="E62" s="207"/>
      <c r="F62" s="211"/>
      <c r="G62" s="211"/>
    </row>
    <row r="63" spans="1:7" ht="15" x14ac:dyDescent="0.25">
      <c r="A63" s="209"/>
      <c r="B63" s="206"/>
      <c r="C63" s="206"/>
      <c r="D63" s="207"/>
      <c r="E63" s="207"/>
      <c r="F63" s="211"/>
      <c r="G63" s="211"/>
    </row>
    <row r="64" spans="1:7" ht="15" x14ac:dyDescent="0.25">
      <c r="A64" s="209"/>
      <c r="B64" s="206"/>
      <c r="C64" s="206"/>
      <c r="D64" s="207"/>
      <c r="E64" s="207"/>
      <c r="F64" s="211"/>
      <c r="G64" s="211"/>
    </row>
    <row r="65" spans="1:7" ht="15" x14ac:dyDescent="0.25">
      <c r="A65" s="209"/>
      <c r="B65" s="206"/>
      <c r="C65" s="206"/>
      <c r="D65" s="207"/>
      <c r="E65" s="207"/>
      <c r="F65" s="211"/>
      <c r="G65" s="211"/>
    </row>
    <row r="66" spans="1:7" ht="15" x14ac:dyDescent="0.25">
      <c r="A66" s="209"/>
      <c r="B66" s="206"/>
      <c r="C66" s="206"/>
      <c r="D66" s="207"/>
      <c r="E66" s="207"/>
      <c r="F66" s="211"/>
      <c r="G66" s="211"/>
    </row>
    <row r="67" spans="1:7" ht="15" x14ac:dyDescent="0.25">
      <c r="A67" s="209"/>
      <c r="B67" s="206"/>
      <c r="C67" s="206"/>
      <c r="D67" s="207"/>
      <c r="E67" s="207"/>
      <c r="F67" s="211"/>
      <c r="G67" s="211"/>
    </row>
    <row r="68" spans="1:7" ht="15" x14ac:dyDescent="0.25">
      <c r="A68" s="209"/>
      <c r="B68" s="206"/>
      <c r="C68" s="206"/>
      <c r="D68" s="207"/>
      <c r="E68" s="207"/>
      <c r="F68" s="211"/>
      <c r="G68" s="211"/>
    </row>
    <row r="69" spans="1:7" ht="15" x14ac:dyDescent="0.25">
      <c r="A69" s="209"/>
      <c r="B69" s="206"/>
      <c r="C69" s="206"/>
      <c r="D69" s="207"/>
      <c r="E69" s="207"/>
      <c r="F69" s="211"/>
      <c r="G69" s="211"/>
    </row>
    <row r="70" spans="1:7" ht="15" x14ac:dyDescent="0.25">
      <c r="A70" s="209"/>
      <c r="B70" s="206"/>
      <c r="C70" s="206"/>
      <c r="D70" s="207"/>
      <c r="E70" s="207"/>
      <c r="F70" s="211"/>
      <c r="G70" s="211"/>
    </row>
    <row r="71" spans="1:7" ht="15" x14ac:dyDescent="0.25">
      <c r="A71" s="209"/>
      <c r="B71" s="206"/>
      <c r="C71" s="206"/>
      <c r="D71" s="207"/>
      <c r="E71" s="207"/>
      <c r="F71" s="211"/>
      <c r="G71" s="211"/>
    </row>
    <row r="72" spans="1:7" ht="15" x14ac:dyDescent="0.25">
      <c r="A72" s="209"/>
      <c r="B72" s="206"/>
      <c r="C72" s="206"/>
      <c r="D72" s="207"/>
      <c r="E72" s="207"/>
      <c r="F72" s="211"/>
      <c r="G72" s="211"/>
    </row>
    <row r="73" spans="1:7" ht="15" x14ac:dyDescent="0.25">
      <c r="A73" s="209"/>
      <c r="B73" s="206"/>
      <c r="C73" s="206"/>
      <c r="D73" s="207"/>
      <c r="E73" s="207"/>
      <c r="F73" s="211"/>
      <c r="G73" s="211"/>
    </row>
    <row r="74" spans="1:7" ht="15" x14ac:dyDescent="0.25">
      <c r="A74" s="209" t="s">
        <v>259</v>
      </c>
      <c r="B74" s="206"/>
      <c r="C74" s="206"/>
      <c r="D74" s="207"/>
      <c r="E74" s="207"/>
      <c r="F74" s="211"/>
      <c r="G74" s="211"/>
    </row>
    <row r="75" spans="1:7" ht="15" x14ac:dyDescent="0.25">
      <c r="A75" s="209"/>
      <c r="B75" s="206"/>
      <c r="C75" s="206"/>
      <c r="D75" s="207"/>
      <c r="E75" s="207"/>
      <c r="F75" s="211"/>
      <c r="G75" s="211"/>
    </row>
    <row r="76" spans="1:7" ht="15" x14ac:dyDescent="0.25">
      <c r="A76" s="209"/>
      <c r="B76" s="206"/>
      <c r="C76" s="206"/>
      <c r="D76" s="207"/>
      <c r="E76" s="207"/>
      <c r="F76" s="211"/>
      <c r="G76" s="211"/>
    </row>
    <row r="77" spans="1:7" ht="15" x14ac:dyDescent="0.25">
      <c r="A77" s="209"/>
      <c r="B77" s="206"/>
      <c r="C77" s="206"/>
      <c r="D77" s="207"/>
      <c r="E77" s="207"/>
      <c r="F77" s="211"/>
      <c r="G77" s="211"/>
    </row>
    <row r="78" spans="1:7" ht="30" x14ac:dyDescent="0.25">
      <c r="A78" s="209" t="s">
        <v>355</v>
      </c>
      <c r="B78" s="206"/>
      <c r="C78" s="206"/>
      <c r="D78" s="207"/>
      <c r="E78" s="207"/>
      <c r="F78" s="211"/>
      <c r="G78" s="211"/>
    </row>
    <row r="79" spans="1:7" ht="15" x14ac:dyDescent="0.25">
      <c r="A79" s="209"/>
      <c r="B79" s="206"/>
      <c r="C79" s="206"/>
      <c r="D79" s="207"/>
      <c r="E79" s="207"/>
      <c r="F79" s="211"/>
      <c r="G79" s="211"/>
    </row>
    <row r="80" spans="1:7" ht="15" x14ac:dyDescent="0.25">
      <c r="A80" s="209"/>
      <c r="B80" s="206"/>
      <c r="C80" s="206"/>
      <c r="D80" s="207"/>
      <c r="E80" s="207"/>
      <c r="F80" s="211"/>
      <c r="G80" s="211"/>
    </row>
    <row r="81" spans="1:7" ht="15" x14ac:dyDescent="0.25">
      <c r="A81" s="209"/>
      <c r="B81" s="206"/>
      <c r="C81" s="206"/>
      <c r="D81" s="207"/>
      <c r="E81" s="207"/>
      <c r="F81" s="211"/>
      <c r="G81" s="211"/>
    </row>
    <row r="82" spans="1:7" ht="15" x14ac:dyDescent="0.25">
      <c r="A82" s="209"/>
      <c r="B82" s="206"/>
      <c r="C82" s="206"/>
      <c r="D82" s="207"/>
      <c r="E82" s="207"/>
      <c r="F82" s="211"/>
      <c r="G82" s="211"/>
    </row>
    <row r="83" spans="1:7" ht="15" x14ac:dyDescent="0.25">
      <c r="A83" s="209"/>
      <c r="B83" s="206"/>
      <c r="C83" s="206"/>
      <c r="D83" s="207"/>
      <c r="E83" s="207"/>
      <c r="F83" s="211"/>
      <c r="G83" s="211"/>
    </row>
    <row r="84" spans="1:7" s="194" customFormat="1" ht="15" x14ac:dyDescent="0.25">
      <c r="A84" s="209"/>
      <c r="B84" s="206"/>
      <c r="C84" s="206"/>
      <c r="D84" s="207"/>
      <c r="E84" s="207"/>
      <c r="F84" s="211"/>
      <c r="G84" s="211"/>
    </row>
    <row r="85" spans="1:7" s="194" customFormat="1" ht="15" x14ac:dyDescent="0.25">
      <c r="A85" s="209" t="s">
        <v>331</v>
      </c>
      <c r="B85" s="206"/>
      <c r="C85" s="206"/>
      <c r="D85" s="207"/>
      <c r="E85" s="207"/>
      <c r="F85" s="211"/>
      <c r="G85" s="211"/>
    </row>
    <row r="86" spans="1:7" s="194" customFormat="1" ht="15" x14ac:dyDescent="0.25">
      <c r="A86" s="209"/>
      <c r="B86" s="206"/>
      <c r="C86" s="206"/>
      <c r="D86" s="207"/>
      <c r="E86" s="207"/>
      <c r="F86" s="211"/>
      <c r="G86" s="211"/>
    </row>
    <row r="87" spans="1:7" ht="15" x14ac:dyDescent="0.25">
      <c r="A87" s="209"/>
      <c r="B87" s="206"/>
      <c r="C87" s="206"/>
      <c r="D87" s="207"/>
      <c r="E87" s="207"/>
      <c r="F87" s="211"/>
      <c r="G87" s="211"/>
    </row>
    <row r="88" spans="1:7" ht="15" x14ac:dyDescent="0.25">
      <c r="A88" s="209"/>
      <c r="B88" s="206"/>
      <c r="C88" s="206"/>
      <c r="D88" s="207"/>
      <c r="E88" s="207"/>
      <c r="F88" s="211"/>
      <c r="G88" s="211"/>
    </row>
    <row r="89" spans="1:7" ht="15" x14ac:dyDescent="0.25">
      <c r="A89" s="209"/>
      <c r="B89" s="206"/>
      <c r="C89" s="206"/>
      <c r="D89" s="207"/>
      <c r="E89" s="207"/>
      <c r="F89" s="211"/>
      <c r="G89" s="211"/>
    </row>
    <row r="90" spans="1:7" ht="15.75" customHeight="1" x14ac:dyDescent="0.25">
      <c r="A90" s="209"/>
      <c r="B90" s="206"/>
      <c r="C90" s="206"/>
      <c r="D90" s="207"/>
      <c r="E90" s="207"/>
      <c r="F90" s="211"/>
      <c r="G90" s="211"/>
    </row>
    <row r="91" spans="1:7" ht="15" x14ac:dyDescent="0.25">
      <c r="A91" s="209" t="s">
        <v>248</v>
      </c>
      <c r="B91" s="206"/>
      <c r="C91" s="206"/>
      <c r="D91" s="207"/>
      <c r="E91" s="207"/>
      <c r="F91" s="211"/>
      <c r="G91" s="211"/>
    </row>
    <row r="92" spans="1:7" ht="15" x14ac:dyDescent="0.25">
      <c r="A92" s="209"/>
      <c r="B92" s="206"/>
      <c r="C92" s="206"/>
      <c r="D92" s="207"/>
      <c r="E92" s="207"/>
      <c r="F92" s="211"/>
      <c r="G92" s="211"/>
    </row>
    <row r="93" spans="1:7" ht="15" x14ac:dyDescent="0.25">
      <c r="A93" s="209"/>
      <c r="B93" s="206"/>
      <c r="C93" s="206"/>
      <c r="D93" s="207"/>
      <c r="E93" s="207"/>
      <c r="F93" s="211"/>
      <c r="G93" s="211"/>
    </row>
    <row r="94" spans="1:7" ht="15" x14ac:dyDescent="0.25">
      <c r="A94" s="209"/>
      <c r="B94" s="206"/>
      <c r="C94" s="206"/>
      <c r="D94" s="207"/>
      <c r="E94" s="207"/>
      <c r="F94" s="211"/>
      <c r="G94" s="211"/>
    </row>
    <row r="95" spans="1:7" ht="15" x14ac:dyDescent="0.25">
      <c r="A95" s="204"/>
      <c r="B95" s="206"/>
      <c r="C95" s="206"/>
      <c r="D95" s="207"/>
      <c r="E95" s="207"/>
      <c r="F95" s="211"/>
      <c r="G95" s="211"/>
    </row>
    <row r="96" spans="1:7" ht="15.75" thickBot="1" x14ac:dyDescent="0.3">
      <c r="A96" s="204"/>
      <c r="B96" s="204"/>
      <c r="C96" s="204"/>
      <c r="D96" s="205"/>
      <c r="E96" s="205"/>
      <c r="F96" s="212"/>
      <c r="G96" s="212"/>
    </row>
    <row r="97" spans="1:7" ht="15.75" thickBot="1" x14ac:dyDescent="0.3">
      <c r="A97" s="201"/>
      <c r="B97" s="655" t="s">
        <v>299</v>
      </c>
      <c r="C97" s="655"/>
      <c r="D97" s="655"/>
      <c r="E97" s="202"/>
      <c r="F97" s="210" t="s">
        <v>300</v>
      </c>
      <c r="G97" s="213">
        <f>SUM(G3:G96)</f>
        <v>0</v>
      </c>
    </row>
  </sheetData>
  <mergeCells count="2">
    <mergeCell ref="A1:G1"/>
    <mergeCell ref="B97:D97"/>
  </mergeCells>
  <hyperlinks>
    <hyperlink ref="B97:D97" location="'Shortline,BL,Spur Application'!A1" display="'Shortline,BL,Spur Application'!A1"/>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2"/>
  <sheetViews>
    <sheetView topLeftCell="A10" zoomScale="136" zoomScaleNormal="136" workbookViewId="0">
      <selection activeCell="B30" sqref="B30:H30"/>
    </sheetView>
  </sheetViews>
  <sheetFormatPr defaultRowHeight="14.4" x14ac:dyDescent="0.3"/>
  <cols>
    <col min="1" max="1" width="26.44140625" customWidth="1"/>
    <col min="2" max="2" width="7.44140625" customWidth="1"/>
    <col min="3" max="3" width="7.5546875" customWidth="1"/>
    <col min="4" max="4" width="14.109375" customWidth="1"/>
    <col min="5" max="5" width="15.6640625" customWidth="1"/>
    <col min="6" max="6" width="7.44140625" customWidth="1"/>
    <col min="7" max="7" width="7.6640625" customWidth="1"/>
    <col min="8" max="8" width="17" customWidth="1"/>
    <col min="9" max="9" width="7.5546875" customWidth="1"/>
    <col min="10" max="10" width="7.33203125" customWidth="1"/>
    <col min="11" max="11" width="16.5546875" customWidth="1"/>
    <col min="12" max="12" width="8" customWidth="1"/>
    <col min="13" max="13" width="7" customWidth="1"/>
  </cols>
  <sheetData>
    <row r="1" spans="1:13" s="156" customFormat="1" ht="18.75" x14ac:dyDescent="0.3">
      <c r="A1" s="656" t="s">
        <v>298</v>
      </c>
      <c r="B1" s="656"/>
      <c r="C1" s="656"/>
      <c r="D1" s="656"/>
      <c r="E1" s="656"/>
      <c r="F1" s="656"/>
      <c r="G1" s="656"/>
      <c r="H1" s="656"/>
      <c r="I1" s="656"/>
      <c r="J1" s="656"/>
      <c r="K1" s="656"/>
      <c r="L1" s="656"/>
      <c r="M1" s="656"/>
    </row>
    <row r="2" spans="1:13" ht="15" x14ac:dyDescent="0.25">
      <c r="A2" s="238" t="s">
        <v>350</v>
      </c>
      <c r="B2" s="238" t="s">
        <v>262</v>
      </c>
      <c r="C2" s="657" t="s">
        <v>351</v>
      </c>
      <c r="D2" s="658"/>
      <c r="E2" s="239" t="s">
        <v>263</v>
      </c>
      <c r="F2" s="659" t="s">
        <v>352</v>
      </c>
      <c r="G2" s="660"/>
      <c r="H2" s="239" t="s">
        <v>264</v>
      </c>
      <c r="I2" s="659" t="s">
        <v>353</v>
      </c>
      <c r="J2" s="658"/>
      <c r="K2" s="240" t="s">
        <v>265</v>
      </c>
      <c r="L2" s="659" t="s">
        <v>353</v>
      </c>
      <c r="M2" s="667"/>
    </row>
    <row r="3" spans="1:13" ht="45" x14ac:dyDescent="0.25">
      <c r="A3" s="222"/>
      <c r="B3" s="222"/>
      <c r="C3" s="230" t="s">
        <v>369</v>
      </c>
      <c r="D3" s="231" t="s">
        <v>356</v>
      </c>
      <c r="E3" s="226"/>
      <c r="F3" s="230" t="s">
        <v>369</v>
      </c>
      <c r="G3" s="224" t="s">
        <v>354</v>
      </c>
      <c r="H3" s="227"/>
      <c r="I3" s="230" t="s">
        <v>369</v>
      </c>
      <c r="J3" s="225" t="s">
        <v>354</v>
      </c>
      <c r="K3" s="226"/>
      <c r="L3" s="230" t="s">
        <v>369</v>
      </c>
      <c r="M3" s="220" t="s">
        <v>354</v>
      </c>
    </row>
    <row r="4" spans="1:13" ht="15" x14ac:dyDescent="0.25">
      <c r="A4" s="222"/>
      <c r="B4" s="222"/>
      <c r="C4" s="228"/>
      <c r="D4" s="236"/>
      <c r="E4" s="228"/>
      <c r="F4" s="219"/>
      <c r="G4" s="232"/>
      <c r="H4" s="221"/>
      <c r="I4" s="219"/>
      <c r="J4" s="232"/>
      <c r="K4" s="221"/>
      <c r="L4" s="219"/>
      <c r="M4" s="219"/>
    </row>
    <row r="5" spans="1:13" ht="15" x14ac:dyDescent="0.25">
      <c r="A5" s="222"/>
      <c r="B5" s="222"/>
      <c r="C5" s="228"/>
      <c r="D5" s="236"/>
      <c r="E5" s="228"/>
      <c r="F5" s="219"/>
      <c r="G5" s="232"/>
      <c r="H5" s="221"/>
      <c r="I5" s="219"/>
      <c r="J5" s="232"/>
      <c r="K5" s="221"/>
      <c r="L5" s="219"/>
      <c r="M5" s="219"/>
    </row>
    <row r="6" spans="1:13" ht="15" x14ac:dyDescent="0.25">
      <c r="A6" s="222"/>
      <c r="B6" s="222"/>
      <c r="C6" s="228"/>
      <c r="D6" s="236"/>
      <c r="E6" s="228"/>
      <c r="F6" s="219"/>
      <c r="G6" s="232"/>
      <c r="H6" s="221"/>
      <c r="I6" s="219"/>
      <c r="J6" s="232"/>
      <c r="K6" s="221"/>
      <c r="L6" s="219"/>
      <c r="M6" s="219"/>
    </row>
    <row r="7" spans="1:13" ht="15" x14ac:dyDescent="0.25">
      <c r="A7" s="222"/>
      <c r="B7" s="222"/>
      <c r="C7" s="228"/>
      <c r="D7" s="236"/>
      <c r="E7" s="228"/>
      <c r="F7" s="219"/>
      <c r="G7" s="232"/>
      <c r="H7" s="221"/>
      <c r="I7" s="219"/>
      <c r="J7" s="232"/>
      <c r="K7" s="221"/>
      <c r="L7" s="219"/>
      <c r="M7" s="219"/>
    </row>
    <row r="8" spans="1:13" ht="15" x14ac:dyDescent="0.25">
      <c r="A8" s="222"/>
      <c r="B8" s="222"/>
      <c r="C8" s="228"/>
      <c r="D8" s="236"/>
      <c r="E8" s="228"/>
      <c r="F8" s="219"/>
      <c r="G8" s="232"/>
      <c r="H8" s="221"/>
      <c r="I8" s="219"/>
      <c r="J8" s="232"/>
      <c r="K8" s="221"/>
      <c r="L8" s="219"/>
      <c r="M8" s="219"/>
    </row>
    <row r="9" spans="1:13" ht="15" x14ac:dyDescent="0.25">
      <c r="A9" s="222"/>
      <c r="B9" s="222"/>
      <c r="C9" s="228"/>
      <c r="D9" s="236"/>
      <c r="E9" s="228"/>
      <c r="F9" s="219"/>
      <c r="G9" s="232"/>
      <c r="H9" s="221"/>
      <c r="I9" s="219"/>
      <c r="J9" s="232"/>
      <c r="K9" s="221"/>
      <c r="L9" s="219"/>
      <c r="M9" s="219"/>
    </row>
    <row r="10" spans="1:13" ht="15" x14ac:dyDescent="0.25">
      <c r="A10" s="222"/>
      <c r="B10" s="222"/>
      <c r="C10" s="228"/>
      <c r="D10" s="236"/>
      <c r="E10" s="228"/>
      <c r="F10" s="219"/>
      <c r="G10" s="232"/>
      <c r="H10" s="221"/>
      <c r="I10" s="219"/>
      <c r="J10" s="232"/>
      <c r="K10" s="221"/>
      <c r="L10" s="219"/>
      <c r="M10" s="219"/>
    </row>
    <row r="11" spans="1:13" ht="15" x14ac:dyDescent="0.25">
      <c r="A11" s="222"/>
      <c r="B11" s="222"/>
      <c r="C11" s="228"/>
      <c r="D11" s="236"/>
      <c r="E11" s="228"/>
      <c r="F11" s="219"/>
      <c r="G11" s="232"/>
      <c r="H11" s="221"/>
      <c r="I11" s="219"/>
      <c r="J11" s="232"/>
      <c r="K11" s="221"/>
      <c r="L11" s="219"/>
      <c r="M11" s="219"/>
    </row>
    <row r="12" spans="1:13" ht="15" x14ac:dyDescent="0.25">
      <c r="A12" s="222"/>
      <c r="B12" s="222"/>
      <c r="C12" s="228"/>
      <c r="D12" s="236"/>
      <c r="E12" s="228"/>
      <c r="F12" s="219"/>
      <c r="G12" s="232"/>
      <c r="H12" s="221"/>
      <c r="I12" s="219"/>
      <c r="J12" s="232"/>
      <c r="K12" s="221"/>
      <c r="L12" s="219"/>
      <c r="M12" s="219"/>
    </row>
    <row r="13" spans="1:13" ht="15" x14ac:dyDescent="0.25">
      <c r="A13" s="222"/>
      <c r="B13" s="222"/>
      <c r="C13" s="228"/>
      <c r="D13" s="236"/>
      <c r="E13" s="228"/>
      <c r="F13" s="219"/>
      <c r="G13" s="232"/>
      <c r="H13" s="221"/>
      <c r="I13" s="219"/>
      <c r="J13" s="232"/>
      <c r="K13" s="221"/>
      <c r="L13" s="219"/>
      <c r="M13" s="219"/>
    </row>
    <row r="14" spans="1:13" ht="15" x14ac:dyDescent="0.25">
      <c r="A14" s="222"/>
      <c r="B14" s="222"/>
      <c r="C14" s="228"/>
      <c r="D14" s="236"/>
      <c r="E14" s="228"/>
      <c r="F14" s="219"/>
      <c r="G14" s="232"/>
      <c r="H14" s="221"/>
      <c r="I14" s="219"/>
      <c r="J14" s="232"/>
      <c r="K14" s="221"/>
      <c r="L14" s="219"/>
      <c r="M14" s="219"/>
    </row>
    <row r="15" spans="1:13" ht="15" x14ac:dyDescent="0.25">
      <c r="A15" s="222"/>
      <c r="B15" s="222"/>
      <c r="C15" s="228"/>
      <c r="D15" s="236"/>
      <c r="E15" s="228"/>
      <c r="F15" s="219"/>
      <c r="G15" s="232"/>
      <c r="H15" s="221"/>
      <c r="I15" s="219"/>
      <c r="J15" s="232"/>
      <c r="K15" s="221"/>
      <c r="L15" s="219"/>
      <c r="M15" s="219"/>
    </row>
    <row r="16" spans="1:13" s="194" customFormat="1" ht="15" x14ac:dyDescent="0.25">
      <c r="A16" s="222"/>
      <c r="B16" s="222"/>
      <c r="C16" s="228"/>
      <c r="D16" s="236"/>
      <c r="E16" s="228"/>
      <c r="F16" s="219"/>
      <c r="G16" s="232"/>
      <c r="H16" s="221"/>
      <c r="I16" s="219"/>
      <c r="J16" s="232"/>
      <c r="K16" s="221"/>
      <c r="L16" s="219"/>
      <c r="M16" s="219"/>
    </row>
    <row r="17" spans="1:13" s="194" customFormat="1" ht="15.75" customHeight="1" x14ac:dyDescent="0.25">
      <c r="A17" s="222"/>
      <c r="B17" s="223"/>
      <c r="C17" s="228"/>
      <c r="D17" s="237"/>
      <c r="E17" s="228"/>
      <c r="F17" s="219"/>
      <c r="G17" s="232"/>
      <c r="H17" s="221"/>
      <c r="I17" s="219"/>
      <c r="J17" s="233"/>
      <c r="K17" s="221"/>
      <c r="L17" s="219"/>
      <c r="M17" s="219"/>
    </row>
    <row r="18" spans="1:13" s="194" customFormat="1" ht="15.75" customHeight="1" x14ac:dyDescent="0.25">
      <c r="A18" s="223"/>
      <c r="B18" s="223"/>
      <c r="C18" s="236"/>
      <c r="D18" s="235"/>
      <c r="E18" s="229"/>
      <c r="F18" s="219"/>
      <c r="G18" s="233"/>
      <c r="H18" s="221"/>
      <c r="I18" s="234"/>
      <c r="J18" s="235"/>
      <c r="K18" s="221"/>
      <c r="L18" s="219"/>
      <c r="M18" s="219"/>
    </row>
    <row r="19" spans="1:13" s="194" customFormat="1" ht="15" x14ac:dyDescent="0.25">
      <c r="A19" s="218"/>
      <c r="B19" s="218"/>
      <c r="C19" s="217"/>
      <c r="D19" s="218"/>
      <c r="E19" s="216"/>
      <c r="F19" s="217"/>
      <c r="G19" s="218"/>
      <c r="H19" s="216"/>
      <c r="I19" s="216"/>
      <c r="J19" s="218"/>
      <c r="K19" s="216"/>
      <c r="L19" s="216"/>
      <c r="M19" s="216"/>
    </row>
    <row r="20" spans="1:13" ht="15.75" customHeight="1" x14ac:dyDescent="0.25">
      <c r="A20" s="216"/>
      <c r="B20" s="666" t="s">
        <v>449</v>
      </c>
      <c r="C20" s="666"/>
      <c r="D20" s="666"/>
      <c r="E20" s="666"/>
      <c r="F20" s="666"/>
      <c r="G20" s="666"/>
      <c r="H20" s="666"/>
      <c r="I20" s="666"/>
      <c r="J20" s="666"/>
      <c r="K20" s="333">
        <f>SUM(F4:F18)+SUM(I4:I18)+SUM(L4:L18)</f>
        <v>0</v>
      </c>
      <c r="L20" s="216"/>
      <c r="M20" s="216"/>
    </row>
    <row r="21" spans="1:13" ht="15.75" customHeight="1" x14ac:dyDescent="0.25">
      <c r="A21" s="216"/>
      <c r="B21" s="662" t="s">
        <v>370</v>
      </c>
      <c r="C21" s="662"/>
      <c r="D21" s="662"/>
      <c r="E21" s="662"/>
      <c r="F21" s="662"/>
      <c r="G21" s="662"/>
      <c r="H21" s="662"/>
      <c r="I21" s="662"/>
      <c r="J21" s="662"/>
      <c r="K21" s="333">
        <f>SUM(G4:G18)+SUM(J4:J18)+SUM(M4:M18)</f>
        <v>0</v>
      </c>
      <c r="L21" s="216"/>
      <c r="M21" s="216"/>
    </row>
    <row r="22" spans="1:13" ht="15.75" customHeight="1" x14ac:dyDescent="0.25">
      <c r="A22" s="216"/>
      <c r="B22" s="666" t="s">
        <v>371</v>
      </c>
      <c r="C22" s="666"/>
      <c r="D22" s="666"/>
      <c r="E22" s="666"/>
      <c r="F22" s="666"/>
      <c r="G22" s="666"/>
      <c r="H22" s="666"/>
      <c r="I22" s="666"/>
      <c r="J22" s="666"/>
      <c r="K22" s="333">
        <f>SUM(C4:C18)</f>
        <v>0</v>
      </c>
      <c r="L22" s="216"/>
      <c r="M22" s="216"/>
    </row>
    <row r="23" spans="1:13" ht="15.75" customHeight="1" x14ac:dyDescent="0.25">
      <c r="A23" s="216"/>
      <c r="B23" s="666" t="s">
        <v>357</v>
      </c>
      <c r="C23" s="666"/>
      <c r="D23" s="666"/>
      <c r="E23" s="666"/>
      <c r="F23" s="666"/>
      <c r="G23" s="666"/>
      <c r="H23" s="666"/>
      <c r="I23" s="666"/>
      <c r="J23" s="666"/>
      <c r="K23" s="333">
        <f>SUM(D4:D18)</f>
        <v>0</v>
      </c>
      <c r="L23" s="216"/>
      <c r="M23" s="216"/>
    </row>
    <row r="24" spans="1:13" ht="15" x14ac:dyDescent="0.25">
      <c r="A24" s="217"/>
      <c r="B24" s="217"/>
      <c r="C24" s="217"/>
      <c r="D24" s="217"/>
      <c r="E24" s="217"/>
      <c r="F24" s="217"/>
      <c r="G24" s="217"/>
      <c r="H24" s="217"/>
      <c r="I24" s="217"/>
      <c r="J24" s="217"/>
      <c r="K24" s="217"/>
      <c r="L24" s="217"/>
      <c r="M24" s="217"/>
    </row>
    <row r="25" spans="1:13" ht="15" x14ac:dyDescent="0.25">
      <c r="A25" s="216"/>
      <c r="B25" s="662" t="s">
        <v>338</v>
      </c>
      <c r="C25" s="662"/>
      <c r="D25" s="662"/>
      <c r="E25" s="662"/>
      <c r="F25" s="663" t="s">
        <v>337</v>
      </c>
      <c r="G25" s="663"/>
      <c r="H25" s="663"/>
      <c r="I25" s="663"/>
      <c r="J25" s="663"/>
      <c r="K25" s="663"/>
      <c r="L25" s="217"/>
      <c r="M25" s="217"/>
    </row>
    <row r="26" spans="1:13" ht="15" x14ac:dyDescent="0.25">
      <c r="A26" s="216"/>
      <c r="B26" s="664"/>
      <c r="C26" s="664"/>
      <c r="D26" s="664"/>
      <c r="E26" s="664"/>
      <c r="F26" s="665"/>
      <c r="G26" s="665"/>
      <c r="H26" s="665"/>
      <c r="I26" s="665"/>
      <c r="J26" s="665"/>
      <c r="K26" s="665"/>
      <c r="L26" s="217"/>
      <c r="M26" s="217"/>
    </row>
    <row r="30" spans="1:13" x14ac:dyDescent="0.3">
      <c r="B30" s="661" t="s">
        <v>299</v>
      </c>
      <c r="C30" s="661"/>
      <c r="D30" s="661"/>
      <c r="E30" s="661"/>
      <c r="F30" s="661"/>
      <c r="G30" s="661"/>
      <c r="H30" s="661"/>
    </row>
    <row r="32" spans="1:13" x14ac:dyDescent="0.3">
      <c r="A32" s="241" t="s">
        <v>435</v>
      </c>
    </row>
  </sheetData>
  <mergeCells count="14">
    <mergeCell ref="A1:M1"/>
    <mergeCell ref="C2:D2"/>
    <mergeCell ref="F2:G2"/>
    <mergeCell ref="I2:J2"/>
    <mergeCell ref="B30:H30"/>
    <mergeCell ref="B25:E25"/>
    <mergeCell ref="F25:K25"/>
    <mergeCell ref="B26:E26"/>
    <mergeCell ref="F26:K26"/>
    <mergeCell ref="B21:J21"/>
    <mergeCell ref="B20:J20"/>
    <mergeCell ref="B22:J22"/>
    <mergeCell ref="B23:J23"/>
    <mergeCell ref="L2:M2"/>
  </mergeCells>
  <hyperlinks>
    <hyperlink ref="B30:H30" location="'Shortline,BL,Spur Application'!A1" display="'Shortline,BL,Spur Application'!A1"/>
  </hyperlink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Shortline,BL,Spur Application</vt:lpstr>
      <vt:lpstr>Worksheet</vt:lpstr>
      <vt:lpstr>Rating Factors</vt:lpstr>
      <vt:lpstr>Shortline Benefits Summary</vt:lpstr>
      <vt:lpstr>Capacity &amp; Facility Application</vt:lpstr>
      <vt:lpstr>Shipper Wages</vt:lpstr>
      <vt:lpstr>Sheet1</vt:lpstr>
      <vt:lpstr>Sheet2</vt:lpstr>
      <vt:lpstr>'Shortline,BL,Spur Application'!Print_Area</vt:lpstr>
      <vt:lpstr>Worksheet!Print_Area</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Libby</cp:lastModifiedBy>
  <cp:lastPrinted>2011-05-11T19:55:02Z</cp:lastPrinted>
  <dcterms:created xsi:type="dcterms:W3CDTF">2010-12-21T18:16:40Z</dcterms:created>
  <dcterms:modified xsi:type="dcterms:W3CDTF">2013-11-14T20:38:52Z</dcterms:modified>
</cp:coreProperties>
</file>