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7910" yWindow="45" windowWidth="17970" windowHeight="10815"/>
  </bookViews>
  <sheets>
    <sheet name="3136" sheetId="2" r:id="rId1"/>
    <sheet name="D60" sheetId="1" r:id="rId2"/>
    <sheet name="D10" sheetId="3" r:id="rId3"/>
  </sheets>
  <definedNames>
    <definedName name="_xlnm.Print_Area" localSheetId="0">'3136'!$A$1:$K$37</definedName>
  </definedNames>
  <calcPr calcId="145621"/>
</workbook>
</file>

<file path=xl/calcChain.xml><?xml version="1.0" encoding="utf-8"?>
<calcChain xmlns="http://schemas.openxmlformats.org/spreadsheetml/2006/main">
  <c r="B14" i="3" l="1"/>
  <c r="B13" i="3"/>
  <c r="B12" i="3"/>
  <c r="B11" i="3"/>
  <c r="B14" i="1"/>
  <c r="B13" i="1"/>
  <c r="B12" i="1"/>
  <c r="B11" i="1"/>
  <c r="H6" i="1" l="1"/>
  <c r="B9" i="3" l="1"/>
  <c r="B10" i="3" s="1"/>
  <c r="B8" i="3"/>
  <c r="B7" i="3"/>
  <c r="B9" i="1"/>
  <c r="B10" i="1" s="1"/>
  <c r="D16" i="1"/>
  <c r="B7" i="1"/>
  <c r="D16" i="3"/>
  <c r="D17" i="3"/>
  <c r="D18" i="3"/>
  <c r="D17" i="1"/>
  <c r="D18" i="1"/>
  <c r="B8" i="1" l="1"/>
  <c r="C18" i="3"/>
  <c r="C17" i="3"/>
  <c r="C16" i="3"/>
  <c r="C15" i="3"/>
  <c r="D15" i="3"/>
  <c r="C14" i="3"/>
  <c r="C13" i="3"/>
  <c r="C12" i="3"/>
  <c r="C11" i="3"/>
  <c r="C10" i="3"/>
  <c r="C9" i="3"/>
  <c r="C8" i="3"/>
  <c r="C7" i="3"/>
  <c r="D7" i="3"/>
  <c r="H6" i="3"/>
  <c r="G6" i="3"/>
  <c r="D15" i="1"/>
  <c r="D7" i="1"/>
  <c r="C14" i="1"/>
  <c r="F7" i="3" l="1"/>
  <c r="J7" i="3" s="1"/>
  <c r="E7" i="3"/>
  <c r="I7" i="3" s="1"/>
  <c r="H16" i="3"/>
  <c r="G7" i="3"/>
  <c r="H7" i="3"/>
  <c r="C7" i="1"/>
  <c r="G6" i="1" s="1"/>
  <c r="C8" i="1"/>
  <c r="C9" i="1"/>
  <c r="C10" i="1"/>
  <c r="C11" i="1"/>
  <c r="C12" i="1"/>
  <c r="C13" i="1"/>
  <c r="C15" i="1"/>
  <c r="C16" i="1"/>
  <c r="C17" i="1"/>
  <c r="C18" i="1"/>
  <c r="K7" i="3" l="1"/>
  <c r="E7" i="1"/>
  <c r="H18" i="3"/>
  <c r="H17" i="3"/>
  <c r="H18" i="1"/>
  <c r="H7" i="1"/>
  <c r="F7" i="1"/>
  <c r="J7" i="1" s="1"/>
  <c r="G7" i="1"/>
  <c r="K7" i="1" l="1"/>
  <c r="I7" i="1"/>
  <c r="H16" i="1" l="1"/>
  <c r="H17" i="1"/>
  <c r="D12" i="3"/>
  <c r="D13" i="3"/>
  <c r="D14" i="3"/>
  <c r="D11" i="1"/>
  <c r="D12" i="1"/>
  <c r="D13" i="1"/>
  <c r="D14" i="1"/>
  <c r="D9" i="1"/>
  <c r="D8" i="1"/>
  <c r="D11" i="3"/>
  <c r="D8" i="3"/>
  <c r="D10" i="3" l="1"/>
  <c r="G8" i="3"/>
  <c r="H8" i="3"/>
  <c r="F8" i="3"/>
  <c r="J8" i="3" s="1"/>
  <c r="E8" i="3"/>
  <c r="I8" i="3" s="1"/>
  <c r="G8" i="1"/>
  <c r="G9" i="1" s="1"/>
  <c r="F8" i="1"/>
  <c r="J8" i="1" s="1"/>
  <c r="E8" i="1"/>
  <c r="I8" i="1" s="1"/>
  <c r="H8" i="1"/>
  <c r="H9" i="1" s="1"/>
  <c r="D10" i="1"/>
  <c r="D9" i="3"/>
  <c r="K8" i="1" l="1"/>
  <c r="K8" i="3"/>
  <c r="E9" i="1"/>
  <c r="E9" i="3"/>
  <c r="G9" i="3"/>
  <c r="G10" i="3" s="1"/>
  <c r="G11" i="3" s="1"/>
  <c r="G12" i="3" s="1"/>
  <c r="G13" i="3" s="1"/>
  <c r="G14" i="3" s="1"/>
  <c r="G15" i="3" s="1"/>
  <c r="G16" i="3" s="1"/>
  <c r="G17" i="3" s="1"/>
  <c r="G18" i="3" s="1"/>
  <c r="F9" i="3"/>
  <c r="H9" i="3"/>
  <c r="H10" i="3" s="1"/>
  <c r="H11" i="3" s="1"/>
  <c r="H12" i="3" s="1"/>
  <c r="H13" i="3" s="1"/>
  <c r="H14" i="3" s="1"/>
  <c r="H15" i="3" s="1"/>
  <c r="G10" i="1"/>
  <c r="G11" i="1" s="1"/>
  <c r="G12" i="1" s="1"/>
  <c r="G13" i="1" s="1"/>
  <c r="G14" i="1" s="1"/>
  <c r="G15" i="1" s="1"/>
  <c r="G16" i="1" s="1"/>
  <c r="G17" i="1" s="1"/>
  <c r="G18" i="1" s="1"/>
  <c r="H10" i="1"/>
  <c r="H11" i="1" s="1"/>
  <c r="H12" i="1" s="1"/>
  <c r="H13" i="1" s="1"/>
  <c r="H14" i="1" s="1"/>
  <c r="H15" i="1" s="1"/>
  <c r="F9" i="1"/>
  <c r="J9" i="1" s="1"/>
  <c r="L8" i="3" l="1"/>
  <c r="L8" i="1"/>
  <c r="I9" i="1"/>
  <c r="K9" i="1" s="1"/>
  <c r="E10" i="1"/>
  <c r="F10" i="1"/>
  <c r="F11" i="1" s="1"/>
  <c r="J9" i="3"/>
  <c r="F10" i="3"/>
  <c r="I9" i="3"/>
  <c r="E10" i="3"/>
  <c r="L9" i="1" l="1"/>
  <c r="K9" i="3"/>
  <c r="E11" i="1"/>
  <c r="I11" i="1" s="1"/>
  <c r="I10" i="1"/>
  <c r="J10" i="1"/>
  <c r="J11" i="1"/>
  <c r="F12" i="1"/>
  <c r="J10" i="3"/>
  <c r="F11" i="3"/>
  <c r="I10" i="3"/>
  <c r="E11" i="3"/>
  <c r="K10" i="3" l="1"/>
  <c r="L10" i="3" s="1"/>
  <c r="L9" i="3"/>
  <c r="K10" i="1"/>
  <c r="E12" i="1"/>
  <c r="I12" i="1" s="1"/>
  <c r="K11" i="1"/>
  <c r="L12" i="1" s="1"/>
  <c r="I11" i="3"/>
  <c r="E12" i="3"/>
  <c r="J12" i="1"/>
  <c r="F13" i="1"/>
  <c r="J11" i="3"/>
  <c r="K11" i="3" s="1"/>
  <c r="F12" i="3"/>
  <c r="L11" i="1" l="1"/>
  <c r="L10" i="1"/>
  <c r="L11" i="3"/>
  <c r="E13" i="1"/>
  <c r="E14" i="1" s="1"/>
  <c r="K12" i="1"/>
  <c r="L13" i="1" s="1"/>
  <c r="I12" i="3"/>
  <c r="E13" i="3"/>
  <c r="J13" i="1"/>
  <c r="F14" i="1"/>
  <c r="J12" i="3"/>
  <c r="K12" i="3" s="1"/>
  <c r="F13" i="3"/>
  <c r="I13" i="1"/>
  <c r="L12" i="3" l="1"/>
  <c r="K13" i="1"/>
  <c r="L14" i="1" s="1"/>
  <c r="I13" i="3"/>
  <c r="E14" i="3"/>
  <c r="J13" i="3"/>
  <c r="F14" i="3"/>
  <c r="E15" i="1"/>
  <c r="I14" i="1"/>
  <c r="F15" i="1"/>
  <c r="J14" i="1"/>
  <c r="K13" i="3" l="1"/>
  <c r="K14" i="1"/>
  <c r="L15" i="1" s="1"/>
  <c r="I14" i="3"/>
  <c r="E15" i="3"/>
  <c r="I15" i="1"/>
  <c r="E16" i="1"/>
  <c r="J15" i="1"/>
  <c r="F16" i="1"/>
  <c r="F15" i="3"/>
  <c r="J14" i="3"/>
  <c r="L13" i="3" l="1"/>
  <c r="K14" i="3"/>
  <c r="L15" i="3" s="1"/>
  <c r="K15" i="1"/>
  <c r="L16" i="1" s="1"/>
  <c r="F17" i="1"/>
  <c r="J16" i="1"/>
  <c r="I15" i="3"/>
  <c r="E16" i="3"/>
  <c r="J15" i="3"/>
  <c r="F16" i="3"/>
  <c r="E17" i="1"/>
  <c r="I16" i="1"/>
  <c r="L14" i="3" l="1"/>
  <c r="K15" i="3"/>
  <c r="L16" i="3" s="1"/>
  <c r="K16" i="1"/>
  <c r="L17" i="1" s="1"/>
  <c r="I17" i="1"/>
  <c r="E18" i="1"/>
  <c r="F17" i="3"/>
  <c r="J16" i="3"/>
  <c r="I16" i="3"/>
  <c r="E17" i="3"/>
  <c r="J17" i="1"/>
  <c r="F18" i="1"/>
  <c r="J18" i="1" s="1"/>
  <c r="K17" i="1" l="1"/>
  <c r="L18" i="1" s="1"/>
  <c r="D4" i="1" s="1"/>
  <c r="K16" i="3"/>
  <c r="L17" i="3" s="1"/>
  <c r="J17" i="3"/>
  <c r="F18" i="3"/>
  <c r="J18" i="3" s="1"/>
  <c r="I18" i="1"/>
  <c r="E18" i="3"/>
  <c r="I17" i="3"/>
  <c r="K17" i="3" l="1"/>
  <c r="L18" i="3" s="1"/>
  <c r="D4" i="3" s="1"/>
  <c r="D11" i="2" s="1"/>
  <c r="K18" i="1"/>
  <c r="I18" i="3"/>
  <c r="K18" i="3" l="1"/>
  <c r="E11" i="2" s="1"/>
</calcChain>
</file>

<file path=xl/comments1.xml><?xml version="1.0" encoding="utf-8"?>
<comments xmlns="http://schemas.openxmlformats.org/spreadsheetml/2006/main">
  <authors>
    <author>Bruce Tanquist</author>
  </authors>
  <commentList>
    <comment ref="B11" authorId="0">
      <text>
        <r>
          <rPr>
            <b/>
            <sz val="9"/>
            <color indexed="81"/>
            <rFont val="Tahoma"/>
            <family val="2"/>
          </rPr>
          <t>Click here then use the arrow button to select a base type.</t>
        </r>
      </text>
    </comment>
    <comment ref="D13" authorId="0">
      <text>
        <r>
          <rPr>
            <b/>
            <sz val="9"/>
            <color indexed="81"/>
            <rFont val="Tahoma"/>
            <family val="2"/>
          </rPr>
          <t>Enter Percent Passing test results. Leave unused sieves blank.</t>
        </r>
      </text>
    </comment>
  </commentList>
</comments>
</file>

<file path=xl/sharedStrings.xml><?xml version="1.0" encoding="utf-8"?>
<sst xmlns="http://schemas.openxmlformats.org/spreadsheetml/2006/main" count="60" uniqueCount="41">
  <si>
    <t>ret_val</t>
  </si>
  <si>
    <t>pp2</t>
  </si>
  <si>
    <t>pp1</t>
  </si>
  <si>
    <t>delta</t>
  </si>
  <si>
    <t>log10</t>
  </si>
  <si>
    <t>sieve_mm</t>
  </si>
  <si>
    <t>sv2</t>
  </si>
  <si>
    <t>sv1</t>
  </si>
  <si>
    <t>delta2</t>
  </si>
  <si>
    <t>delta1</t>
  </si>
  <si>
    <t>Interpolate the particle diameter for a given percent passing</t>
  </si>
  <si>
    <t>D</t>
  </si>
  <si>
    <t>=</t>
  </si>
  <si>
    <t>%Passing</t>
  </si>
  <si>
    <t>mm</t>
  </si>
  <si>
    <t>U.S. Size</t>
  </si>
  <si>
    <t>1 1/2 in.</t>
  </si>
  <si>
    <t>1 in.</t>
  </si>
  <si>
    <t>3/4 in.</t>
  </si>
  <si>
    <t>3/8 in.</t>
  </si>
  <si>
    <t>No. 4</t>
  </si>
  <si>
    <t>No. 10</t>
  </si>
  <si>
    <t>No. 40</t>
  </si>
  <si>
    <t>No. 200</t>
  </si>
  <si>
    <t>Percent</t>
  </si>
  <si>
    <t>Passing</t>
  </si>
  <si>
    <t>Sieve Size</t>
  </si>
  <si>
    <r>
      <t>Drainable Base D</t>
    </r>
    <r>
      <rPr>
        <b/>
        <vertAlign val="subscript"/>
        <sz val="10"/>
        <rFont val="Arial"/>
        <family val="2"/>
      </rPr>
      <t>60</t>
    </r>
    <r>
      <rPr>
        <b/>
        <sz val="10"/>
        <rFont val="Arial"/>
        <family val="2"/>
      </rPr>
      <t>/D</t>
    </r>
    <r>
      <rPr>
        <b/>
        <vertAlign val="subscript"/>
        <sz val="10"/>
        <rFont val="Arial"/>
        <family val="2"/>
      </rPr>
      <t>10</t>
    </r>
    <r>
      <rPr>
        <b/>
        <sz val="10"/>
        <rFont val="Arial"/>
        <family val="2"/>
      </rPr>
      <t xml:space="preserve"> Requirement</t>
    </r>
  </si>
  <si>
    <t>Type</t>
  </si>
  <si>
    <t>OGAB</t>
  </si>
  <si>
    <t>DSB</t>
  </si>
  <si>
    <r>
      <t>D</t>
    </r>
    <r>
      <rPr>
        <b/>
        <vertAlign val="subscript"/>
        <sz val="10"/>
        <rFont val="Arial"/>
        <family val="2"/>
      </rPr>
      <t>60</t>
    </r>
    <r>
      <rPr>
        <b/>
        <sz val="10"/>
        <rFont val="Arial"/>
        <family val="2"/>
      </rPr>
      <t>/D</t>
    </r>
    <r>
      <rPr>
        <b/>
        <vertAlign val="subscript"/>
        <sz val="10"/>
        <rFont val="Arial"/>
        <family val="2"/>
      </rPr>
      <t>10</t>
    </r>
    <r>
      <rPr>
        <b/>
        <sz val="10"/>
        <rFont val="Arial"/>
        <family val="2"/>
      </rPr>
      <t xml:space="preserve"> Requirement</t>
    </r>
  </si>
  <si>
    <t>≥</t>
  </si>
  <si>
    <r>
      <t>D</t>
    </r>
    <r>
      <rPr>
        <b/>
        <vertAlign val="subscript"/>
        <sz val="10"/>
        <rFont val="Arial"/>
        <family val="2"/>
      </rPr>
      <t>60</t>
    </r>
    <r>
      <rPr>
        <b/>
        <sz val="10"/>
        <rFont val="Arial"/>
        <family val="2"/>
      </rPr>
      <t>/D</t>
    </r>
    <r>
      <rPr>
        <b/>
        <vertAlign val="subscript"/>
        <sz val="10"/>
        <rFont val="Arial"/>
        <family val="2"/>
      </rPr>
      <t>10</t>
    </r>
  </si>
  <si>
    <t>Pass/Fail</t>
  </si>
  <si>
    <t>G&amp;B-107</t>
  </si>
  <si>
    <t>Excel Spreadsheet for Computing D60/D10 for Drainable Bases Specs 2212 and 3136</t>
  </si>
  <si>
    <r>
      <rPr>
        <sz val="14"/>
        <rFont val="Times New Roman"/>
        <family val="1"/>
      </rPr>
      <t>Directions:</t>
    </r>
    <r>
      <rPr>
        <b/>
        <sz val="14"/>
        <rFont val="Times New Roman"/>
        <family val="1"/>
      </rPr>
      <t xml:space="preserve"> </t>
    </r>
    <r>
      <rPr>
        <b/>
        <u/>
        <sz val="14"/>
        <rFont val="Times New Roman"/>
        <family val="1"/>
      </rPr>
      <t>Toggle to either OGAB or DSB and input percent passing.</t>
    </r>
  </si>
  <si>
    <t>Date:</t>
  </si>
  <si>
    <t>Technician:</t>
  </si>
  <si>
    <t>Project#: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</si>
</sst>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2" x14ac:knownFonts="1">
    <font>
      <sz val="10"/>
      <name val="Arial"/>
      <family val="2"/>
    </font>
    <font>
      <b/>
      <sz val="10"/>
      <name val="Arial"/>
      <family val="2"/>
    </font>
    <font>
      <b/>
      <vertAlign val="subscript"/>
      <sz val="10"/>
      <name val="Arial"/>
      <family val="2"/>
    </font>
    <font>
      <b/>
      <sz val="9"/>
      <color indexed="81"/>
      <name val="Tahoma"/>
      <family val="2"/>
    </font>
    <font>
      <sz val="10"/>
      <name val="Calibri"/>
      <family val="2"/>
    </font>
    <font>
      <b/>
      <sz val="12"/>
      <name val="Times New Roman"/>
      <family val="1"/>
    </font>
    <font>
      <sz val="14"/>
      <name val="Times New Roman"/>
      <family val="1"/>
    </font>
    <font>
      <sz val="16"/>
      <name val="Times New Roman"/>
      <family val="1"/>
    </font>
    <font>
      <b/>
      <sz val="12"/>
      <name val="Cambria"/>
      <family val="1"/>
    </font>
    <font>
      <b/>
      <u/>
      <sz val="14"/>
      <name val="Times New Roman"/>
      <family val="1"/>
    </font>
    <font>
      <b/>
      <sz val="14"/>
      <name val="Times New Roman"/>
      <family val="1"/>
    </font>
    <font>
      <b/>
      <u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0" xfId="0" applyFont="1" applyAlignment="1">
      <alignment horizontal="righ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164" fontId="1" fillId="0" borderId="3" xfId="0" applyNumberFormat="1" applyFont="1" applyBorder="1"/>
    <xf numFmtId="2" fontId="1" fillId="0" borderId="3" xfId="0" applyNumberFormat="1" applyFont="1" applyBorder="1"/>
    <xf numFmtId="0" fontId="1" fillId="0" borderId="0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0" borderId="0" xfId="0" applyFont="1"/>
    <xf numFmtId="0" fontId="8" fillId="0" borderId="0" xfId="0" applyFont="1" applyAlignment="1">
      <alignment horizontal="right"/>
    </xf>
    <xf numFmtId="14" fontId="5" fillId="0" borderId="0" xfId="0" applyNumberFormat="1" applyFont="1" applyAlignment="1">
      <alignment horizontal="right"/>
    </xf>
    <xf numFmtId="0" fontId="10" fillId="0" borderId="0" xfId="0" applyFont="1"/>
    <xf numFmtId="0" fontId="5" fillId="0" borderId="0" xfId="0" applyFont="1"/>
    <xf numFmtId="0" fontId="11" fillId="0" borderId="5" xfId="0" applyFont="1" applyBorder="1"/>
    <xf numFmtId="0" fontId="0" fillId="0" borderId="5" xfId="0" applyBorder="1"/>
  </cellXfs>
  <cellStyles count="1">
    <cellStyle name="Normal" xfId="0" builtinId="0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38100</xdr:colOff>
          <xdr:row>0</xdr:row>
          <xdr:rowOff>0</xdr:rowOff>
        </xdr:from>
        <xdr:to>
          <xdr:col>1</xdr:col>
          <xdr:colOff>114300</xdr:colOff>
          <xdr:row>3</xdr:row>
          <xdr:rowOff>123825</xdr:rowOff>
        </xdr:to>
        <xdr:sp macro="" textlink="">
          <xdr:nvSpPr>
            <xdr:cNvPr id="1029" name="Object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30"/>
  <sheetViews>
    <sheetView tabSelected="1" workbookViewId="0">
      <selection activeCell="F9" sqref="F9"/>
    </sheetView>
  </sheetViews>
  <sheetFormatPr defaultRowHeight="12.75" x14ac:dyDescent="0.2"/>
  <cols>
    <col min="3" max="3" width="11.42578125" customWidth="1"/>
    <col min="7" max="7" width="7.140625" customWidth="1"/>
    <col min="8" max="8" width="9.140625" customWidth="1"/>
    <col min="11" max="11" width="14.28515625" customWidth="1"/>
  </cols>
  <sheetData>
    <row r="1" spans="1:11" ht="15.75" x14ac:dyDescent="0.25">
      <c r="C1" s="25" t="s">
        <v>40</v>
      </c>
      <c r="D1" s="26"/>
      <c r="E1" s="27"/>
      <c r="G1" s="25" t="s">
        <v>38</v>
      </c>
      <c r="H1" s="27"/>
      <c r="I1" s="27"/>
      <c r="K1" s="22" t="s">
        <v>35</v>
      </c>
    </row>
    <row r="2" spans="1:11" ht="15.75" x14ac:dyDescent="0.25">
      <c r="C2" s="25" t="s">
        <v>39</v>
      </c>
      <c r="D2" s="26"/>
      <c r="E2" s="27"/>
      <c r="F2" s="27"/>
      <c r="K2" s="23">
        <v>42429</v>
      </c>
    </row>
    <row r="5" spans="1:11" ht="20.25" x14ac:dyDescent="0.3">
      <c r="A5" s="21" t="s">
        <v>36</v>
      </c>
    </row>
    <row r="9" spans="1:11" ht="14.25" x14ac:dyDescent="0.25">
      <c r="B9" s="1" t="s">
        <v>27</v>
      </c>
    </row>
    <row r="10" spans="1:11" ht="14.25" x14ac:dyDescent="0.25">
      <c r="B10" s="8" t="s">
        <v>28</v>
      </c>
      <c r="D10" s="8" t="s">
        <v>33</v>
      </c>
      <c r="E10" s="8" t="s">
        <v>34</v>
      </c>
    </row>
    <row r="11" spans="1:11" x14ac:dyDescent="0.2">
      <c r="B11" s="20" t="s">
        <v>29</v>
      </c>
      <c r="D11" s="10">
        <f>IF(AND('D60'!D4=0,'D10'!D4=0),1,ROUND('D60'!D4/'D10'!D4,1))</f>
        <v>1</v>
      </c>
      <c r="E11" s="12" t="str">
        <f>IF(OR(AND(B11=B26,D11&lt;D26),AND(B11=B27,D11&lt;D27)),"FAIL","PASS")</f>
        <v>FAIL</v>
      </c>
    </row>
    <row r="13" spans="1:11" x14ac:dyDescent="0.2">
      <c r="B13" s="1" t="s">
        <v>26</v>
      </c>
      <c r="D13" s="8" t="s">
        <v>24</v>
      </c>
    </row>
    <row r="14" spans="1:11" x14ac:dyDescent="0.2">
      <c r="B14" s="8" t="s">
        <v>15</v>
      </c>
      <c r="C14" s="8" t="s">
        <v>14</v>
      </c>
      <c r="D14" s="8" t="s">
        <v>25</v>
      </c>
    </row>
    <row r="15" spans="1:11" x14ac:dyDescent="0.2">
      <c r="B15" s="12" t="s">
        <v>16</v>
      </c>
      <c r="C15" s="12">
        <v>37.5</v>
      </c>
      <c r="D15" s="11"/>
    </row>
    <row r="16" spans="1:11" x14ac:dyDescent="0.2">
      <c r="B16" s="12" t="s">
        <v>17</v>
      </c>
      <c r="C16" s="13">
        <v>25</v>
      </c>
      <c r="D16" s="11"/>
    </row>
    <row r="17" spans="1:4" x14ac:dyDescent="0.2">
      <c r="B17" s="12" t="s">
        <v>18</v>
      </c>
      <c r="C17" s="13">
        <v>19</v>
      </c>
      <c r="D17" s="11"/>
    </row>
    <row r="18" spans="1:4" x14ac:dyDescent="0.2">
      <c r="B18" s="12" t="s">
        <v>19</v>
      </c>
      <c r="C18" s="12">
        <v>9.5</v>
      </c>
      <c r="D18" s="11"/>
    </row>
    <row r="19" spans="1:4" x14ac:dyDescent="0.2">
      <c r="B19" s="12" t="s">
        <v>20</v>
      </c>
      <c r="C19" s="12">
        <v>4.75</v>
      </c>
      <c r="D19" s="11"/>
    </row>
    <row r="20" spans="1:4" x14ac:dyDescent="0.2">
      <c r="B20" s="12" t="s">
        <v>21</v>
      </c>
      <c r="C20" s="14">
        <v>2</v>
      </c>
      <c r="D20" s="11"/>
    </row>
    <row r="21" spans="1:4" x14ac:dyDescent="0.2">
      <c r="B21" s="12" t="s">
        <v>22</v>
      </c>
      <c r="C21" s="12">
        <v>0.42499999999999999</v>
      </c>
      <c r="D21" s="11"/>
    </row>
    <row r="22" spans="1:4" x14ac:dyDescent="0.2">
      <c r="B22" s="12" t="s">
        <v>23</v>
      </c>
      <c r="C22" s="12">
        <v>7.4999999999999997E-2</v>
      </c>
      <c r="D22" s="11"/>
    </row>
    <row r="25" spans="1:4" ht="14.25" x14ac:dyDescent="0.25">
      <c r="B25" s="17" t="s">
        <v>28</v>
      </c>
      <c r="C25" s="1" t="s">
        <v>31</v>
      </c>
    </row>
    <row r="26" spans="1:4" x14ac:dyDescent="0.2">
      <c r="B26" s="9" t="s">
        <v>29</v>
      </c>
      <c r="C26" s="18" t="s">
        <v>32</v>
      </c>
      <c r="D26" s="19">
        <v>4</v>
      </c>
    </row>
    <row r="27" spans="1:4" x14ac:dyDescent="0.2">
      <c r="B27" s="9" t="s">
        <v>30</v>
      </c>
      <c r="C27" s="18" t="s">
        <v>32</v>
      </c>
      <c r="D27" s="19">
        <v>8</v>
      </c>
    </row>
    <row r="30" spans="1:4" ht="18.75" x14ac:dyDescent="0.3">
      <c r="A30" s="24" t="s">
        <v>37</v>
      </c>
    </row>
  </sheetData>
  <conditionalFormatting sqref="E11">
    <cfRule type="cellIs" dxfId="2" priority="1" operator="equal">
      <formula>"PASS"</formula>
    </cfRule>
    <cfRule type="cellIs" dxfId="1" priority="2" operator="equal">
      <formula>"FAIL"</formula>
    </cfRule>
    <cfRule type="cellIs" dxfId="0" priority="3" operator="equal">
      <formula>"""FAIL"""</formula>
    </cfRule>
  </conditionalFormatting>
  <dataValidations count="1">
    <dataValidation type="list" allowBlank="1" showInputMessage="1" showErrorMessage="1" sqref="B11">
      <formula1>$B$26:$B$27</formula1>
    </dataValidation>
  </dataValidations>
  <pageMargins left="0.25" right="0.25" top="0.75" bottom="0.75" header="0.3" footer="0.3"/>
  <pageSetup orientation="landscape" horizontalDpi="1200" verticalDpi="1200" r:id="rId1"/>
  <drawing r:id="rId2"/>
  <legacyDrawing r:id="rId3"/>
  <oleObjects>
    <mc:AlternateContent xmlns:mc="http://schemas.openxmlformats.org/markup-compatibility/2006">
      <mc:Choice Requires="x14">
        <oleObject progId="CorelDRAW.Graphic.9" shapeId="1029" r:id="rId4">
          <objectPr defaultSize="0" autoPict="0" altText="MN DOT Logo" r:id="rId5">
            <anchor moveWithCells="1" sizeWithCells="1">
              <from>
                <xdr:col>0</xdr:col>
                <xdr:colOff>38100</xdr:colOff>
                <xdr:row>0</xdr:row>
                <xdr:rowOff>0</xdr:rowOff>
              </from>
              <to>
                <xdr:col>1</xdr:col>
                <xdr:colOff>114300</xdr:colOff>
                <xdr:row>3</xdr:row>
                <xdr:rowOff>123825</xdr:rowOff>
              </to>
            </anchor>
          </objectPr>
        </oleObject>
      </mc:Choice>
      <mc:Fallback>
        <oleObject progId="CorelDRAW.Graphic.9" shapeId="1029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workbookViewId="0">
      <selection activeCell="B4" sqref="B4"/>
    </sheetView>
  </sheetViews>
  <sheetFormatPr defaultRowHeight="12.75" x14ac:dyDescent="0.2"/>
  <sheetData>
    <row r="1" spans="1:12" x14ac:dyDescent="0.2">
      <c r="A1" s="1" t="s">
        <v>10</v>
      </c>
    </row>
    <row r="4" spans="1:12" x14ac:dyDescent="0.2">
      <c r="A4" s="6" t="s">
        <v>11</v>
      </c>
      <c r="B4" s="7">
        <v>60</v>
      </c>
      <c r="C4" s="8" t="s">
        <v>12</v>
      </c>
      <c r="D4" s="2">
        <f>MAX(L7:L18)</f>
        <v>0</v>
      </c>
      <c r="E4" s="1" t="s">
        <v>14</v>
      </c>
    </row>
    <row r="5" spans="1:12" x14ac:dyDescent="0.2">
      <c r="E5" t="s">
        <v>9</v>
      </c>
      <c r="F5" t="s">
        <v>8</v>
      </c>
      <c r="G5" t="s">
        <v>7</v>
      </c>
      <c r="H5" t="s">
        <v>6</v>
      </c>
    </row>
    <row r="6" spans="1:12" x14ac:dyDescent="0.2">
      <c r="A6" s="1" t="s">
        <v>5</v>
      </c>
      <c r="B6" s="1" t="s">
        <v>13</v>
      </c>
      <c r="C6" t="s">
        <v>4</v>
      </c>
      <c r="D6" t="s">
        <v>3</v>
      </c>
      <c r="E6">
        <v>100</v>
      </c>
      <c r="F6">
        <v>-100</v>
      </c>
      <c r="G6">
        <f>C7</f>
        <v>1.5740312677277188</v>
      </c>
      <c r="H6">
        <f>C17</f>
        <v>-3</v>
      </c>
      <c r="I6" t="s">
        <v>2</v>
      </c>
      <c r="J6" t="s">
        <v>1</v>
      </c>
      <c r="K6" t="s">
        <v>0</v>
      </c>
    </row>
    <row r="7" spans="1:12" x14ac:dyDescent="0.2">
      <c r="A7" s="3">
        <v>37.5</v>
      </c>
      <c r="B7" s="3">
        <f>IF(ISBLANK('3136'!D15),0,'3136'!D15)</f>
        <v>0</v>
      </c>
      <c r="C7">
        <f t="shared" ref="C7:C18" si="0">LOG10(A7)</f>
        <v>1.5740312677277188</v>
      </c>
      <c r="D7">
        <f>B7-B$4</f>
        <v>-60</v>
      </c>
      <c r="E7">
        <f>IF(D7&lt;=0,E6,IF(D7&lt;E6,D7,E6))</f>
        <v>100</v>
      </c>
      <c r="F7">
        <f t="shared" ref="F7:F18" si="1">IF(D7&gt;=0,F6,IF(D7&gt;F6,D7,F6))</f>
        <v>-60</v>
      </c>
      <c r="G7">
        <f t="shared" ref="G7:G18" si="2">IF(D7&gt;0,C7,G6)</f>
        <v>1.5740312677277188</v>
      </c>
      <c r="H7">
        <f t="shared" ref="H7:H18" si="3">IF(D7&lt;0,C7,H6)</f>
        <v>1.5740312677277188</v>
      </c>
      <c r="I7">
        <f t="shared" ref="I7:I18" si="4">B$4+E7</f>
        <v>160</v>
      </c>
      <c r="J7">
        <f t="shared" ref="J7:J18" si="5">B$4+F7</f>
        <v>0</v>
      </c>
      <c r="K7">
        <f>IF(D7=0,A7,IF(E7=100,0.075,IF(F7=-100,"N/A",10^(H7+(G7-H7)*(B$4-J7)/(I7-J7)))))</f>
        <v>7.4999999999999997E-2</v>
      </c>
    </row>
    <row r="8" spans="1:12" x14ac:dyDescent="0.2">
      <c r="A8" s="15">
        <v>25</v>
      </c>
      <c r="B8" s="4">
        <f>IF(ISBLANK('3136'!D16),IF(OR(ISBLANK('3136'!D15),ISBLANK('3136'!D17)),0,B7+(B9-B7)*(C8-C7)/(C9-C7)),'3136'!D16)</f>
        <v>0</v>
      </c>
      <c r="C8">
        <f t="shared" si="0"/>
        <v>1.3979400086720377</v>
      </c>
      <c r="D8">
        <f t="shared" ref="D8:D18" si="6">B8-B$4</f>
        <v>-60</v>
      </c>
      <c r="E8">
        <f t="shared" ref="E8:E18" si="7">IF(D8&lt;=0,E7,IF(D8&lt;E7,D8,E7))</f>
        <v>100</v>
      </c>
      <c r="F8">
        <f t="shared" si="1"/>
        <v>-60</v>
      </c>
      <c r="G8">
        <f t="shared" si="2"/>
        <v>1.5740312677277188</v>
      </c>
      <c r="H8">
        <f t="shared" si="3"/>
        <v>1.3979400086720377</v>
      </c>
      <c r="I8">
        <f t="shared" si="4"/>
        <v>160</v>
      </c>
      <c r="J8">
        <f t="shared" si="5"/>
        <v>0</v>
      </c>
      <c r="K8">
        <f t="shared" ref="K8:K18" si="8">IF(D8=0,A8,IF(E8=100,0.075,IF(F8=-100,"N/A",10^(H8+(G8-H8)*(B$4-J8)/(I8-J8)))))</f>
        <v>7.4999999999999997E-2</v>
      </c>
      <c r="L8" t="str">
        <f>IF(K7="N/A",IF(K8="N/A","N/A",K8),"N/A")</f>
        <v>N/A</v>
      </c>
    </row>
    <row r="9" spans="1:12" x14ac:dyDescent="0.2">
      <c r="A9" s="15">
        <v>19</v>
      </c>
      <c r="B9" s="4">
        <f>IF(ISBLANK('3136'!D17),IF(OR(ISBLANK('3136'!D16),ISBLANK('3136'!D18)),0,B8+(B10-B8)*(C9-C8)/(C10-C8)),'3136'!D17)</f>
        <v>0</v>
      </c>
      <c r="C9">
        <f t="shared" si="0"/>
        <v>1.2787536009528289</v>
      </c>
      <c r="D9">
        <f t="shared" si="6"/>
        <v>-60</v>
      </c>
      <c r="E9">
        <f t="shared" si="7"/>
        <v>100</v>
      </c>
      <c r="F9">
        <f t="shared" si="1"/>
        <v>-60</v>
      </c>
      <c r="G9">
        <f t="shared" si="2"/>
        <v>1.5740312677277188</v>
      </c>
      <c r="H9">
        <f t="shared" si="3"/>
        <v>1.2787536009528289</v>
      </c>
      <c r="I9">
        <f t="shared" si="4"/>
        <v>160</v>
      </c>
      <c r="J9">
        <f t="shared" si="5"/>
        <v>0</v>
      </c>
      <c r="K9">
        <f t="shared" si="8"/>
        <v>7.4999999999999997E-2</v>
      </c>
      <c r="L9" t="str">
        <f t="shared" ref="L9:L18" si="9">IF(K8="N/A",IF(K9="N/A","N/A",K9),"N/A")</f>
        <v>N/A</v>
      </c>
    </row>
    <row r="10" spans="1:12" x14ac:dyDescent="0.2">
      <c r="A10" s="4">
        <v>9.5</v>
      </c>
      <c r="B10" s="4">
        <f>IF(ISBLANK('3136'!D18),IF(OR(ISBLANK('3136'!D17),ISBLANK('3136'!D19)),0,B9+(B11-B9)*(C10-C9)/(C11-C9)),'3136'!D18)</f>
        <v>0</v>
      </c>
      <c r="C10">
        <f t="shared" si="0"/>
        <v>0.97772360528884772</v>
      </c>
      <c r="D10">
        <f t="shared" si="6"/>
        <v>-60</v>
      </c>
      <c r="E10">
        <f t="shared" si="7"/>
        <v>100</v>
      </c>
      <c r="F10">
        <f t="shared" si="1"/>
        <v>-60</v>
      </c>
      <c r="G10">
        <f t="shared" si="2"/>
        <v>1.5740312677277188</v>
      </c>
      <c r="H10">
        <f t="shared" si="3"/>
        <v>0.97772360528884772</v>
      </c>
      <c r="I10">
        <f t="shared" si="4"/>
        <v>160</v>
      </c>
      <c r="J10">
        <f t="shared" si="5"/>
        <v>0</v>
      </c>
      <c r="K10">
        <f t="shared" si="8"/>
        <v>7.4999999999999997E-2</v>
      </c>
      <c r="L10" t="str">
        <f t="shared" si="9"/>
        <v>N/A</v>
      </c>
    </row>
    <row r="11" spans="1:12" x14ac:dyDescent="0.2">
      <c r="A11" s="4">
        <v>4.75</v>
      </c>
      <c r="B11" s="4">
        <f>IF(ISBLANK('3136'!D19),IF(OR(ISBLANK('3136'!D18),ISBLANK('3136'!D20)),0,B10+(B12-B10)*(C11-C10)/(C12-C10)),'3136'!D19)</f>
        <v>0</v>
      </c>
      <c r="C11">
        <f t="shared" si="0"/>
        <v>0.67669360962486658</v>
      </c>
      <c r="D11">
        <f t="shared" si="6"/>
        <v>-60</v>
      </c>
      <c r="E11">
        <f t="shared" si="7"/>
        <v>100</v>
      </c>
      <c r="F11">
        <f t="shared" si="1"/>
        <v>-60</v>
      </c>
      <c r="G11">
        <f t="shared" si="2"/>
        <v>1.5740312677277188</v>
      </c>
      <c r="H11">
        <f t="shared" si="3"/>
        <v>0.67669360962486658</v>
      </c>
      <c r="I11">
        <f t="shared" si="4"/>
        <v>160</v>
      </c>
      <c r="J11">
        <f t="shared" si="5"/>
        <v>0</v>
      </c>
      <c r="K11">
        <f t="shared" si="8"/>
        <v>7.4999999999999997E-2</v>
      </c>
      <c r="L11" t="str">
        <f t="shared" si="9"/>
        <v>N/A</v>
      </c>
    </row>
    <row r="12" spans="1:12" x14ac:dyDescent="0.2">
      <c r="A12" s="16">
        <v>2</v>
      </c>
      <c r="B12" s="4">
        <f>IF(ISBLANK('3136'!D20),IF(OR(ISBLANK('3136'!D19),ISBLANK('3136'!D21)),0,B11+(B13-B11)*(C12-C11)/(C13-C11)),'3136'!D20)</f>
        <v>0</v>
      </c>
      <c r="C12">
        <f t="shared" si="0"/>
        <v>0.3010299956639812</v>
      </c>
      <c r="D12">
        <f t="shared" si="6"/>
        <v>-60</v>
      </c>
      <c r="E12">
        <f t="shared" si="7"/>
        <v>100</v>
      </c>
      <c r="F12">
        <f t="shared" si="1"/>
        <v>-60</v>
      </c>
      <c r="G12">
        <f t="shared" si="2"/>
        <v>1.5740312677277188</v>
      </c>
      <c r="H12">
        <f t="shared" si="3"/>
        <v>0.3010299956639812</v>
      </c>
      <c r="I12">
        <f t="shared" si="4"/>
        <v>160</v>
      </c>
      <c r="J12">
        <f t="shared" si="5"/>
        <v>0</v>
      </c>
      <c r="K12">
        <f t="shared" si="8"/>
        <v>7.4999999999999997E-2</v>
      </c>
      <c r="L12" t="str">
        <f t="shared" si="9"/>
        <v>N/A</v>
      </c>
    </row>
    <row r="13" spans="1:12" x14ac:dyDescent="0.2">
      <c r="A13" s="4">
        <v>0.42499999999999999</v>
      </c>
      <c r="B13" s="4">
        <f>IF(ISBLANK('3136'!D21),IF(OR(ISBLANK('3136'!D20),ISBLANK('3136'!D22)),0,B12+(B14-B12)*(C13-C12)/(C14-C12)),'3136'!D21)</f>
        <v>0</v>
      </c>
      <c r="C13">
        <f t="shared" si="0"/>
        <v>-0.37161106994968846</v>
      </c>
      <c r="D13">
        <f t="shared" si="6"/>
        <v>-60</v>
      </c>
      <c r="E13">
        <f t="shared" si="7"/>
        <v>100</v>
      </c>
      <c r="F13">
        <f t="shared" si="1"/>
        <v>-60</v>
      </c>
      <c r="G13">
        <f t="shared" si="2"/>
        <v>1.5740312677277188</v>
      </c>
      <c r="H13">
        <f t="shared" si="3"/>
        <v>-0.37161106994968846</v>
      </c>
      <c r="I13">
        <f t="shared" si="4"/>
        <v>160</v>
      </c>
      <c r="J13">
        <f t="shared" si="5"/>
        <v>0</v>
      </c>
      <c r="K13">
        <f t="shared" si="8"/>
        <v>7.4999999999999997E-2</v>
      </c>
      <c r="L13" t="str">
        <f t="shared" si="9"/>
        <v>N/A</v>
      </c>
    </row>
    <row r="14" spans="1:12" x14ac:dyDescent="0.2">
      <c r="A14" s="4">
        <v>7.4999999999999997E-2</v>
      </c>
      <c r="B14" s="4">
        <f>IF(ISBLANK('3136'!D22),IF(OR(ISBLANK('3136'!D21),ISBLANK('3136'!D23)),0,B13+(B15-B13)*(C14-C13)/(C15-C13)),'3136'!D22)</f>
        <v>0</v>
      </c>
      <c r="C14">
        <f t="shared" si="0"/>
        <v>-1.1249387366082999</v>
      </c>
      <c r="D14">
        <f t="shared" si="6"/>
        <v>-60</v>
      </c>
      <c r="E14">
        <f t="shared" si="7"/>
        <v>100</v>
      </c>
      <c r="F14">
        <f t="shared" si="1"/>
        <v>-60</v>
      </c>
      <c r="G14">
        <f t="shared" si="2"/>
        <v>1.5740312677277188</v>
      </c>
      <c r="H14">
        <f t="shared" si="3"/>
        <v>-1.1249387366082999</v>
      </c>
      <c r="I14">
        <f t="shared" si="4"/>
        <v>160</v>
      </c>
      <c r="J14">
        <f t="shared" si="5"/>
        <v>0</v>
      </c>
      <c r="K14">
        <f t="shared" si="8"/>
        <v>7.4999999999999997E-2</v>
      </c>
      <c r="L14" t="str">
        <f t="shared" si="9"/>
        <v>N/A</v>
      </c>
    </row>
    <row r="15" spans="1:12" x14ac:dyDescent="0.2">
      <c r="A15" s="4">
        <v>1E-3</v>
      </c>
      <c r="B15" s="4">
        <v>0</v>
      </c>
      <c r="C15">
        <f t="shared" si="0"/>
        <v>-3</v>
      </c>
      <c r="D15">
        <f t="shared" si="6"/>
        <v>-60</v>
      </c>
      <c r="E15">
        <f t="shared" si="7"/>
        <v>100</v>
      </c>
      <c r="F15">
        <f>IF(D15&gt;=0,F14,IF(D15&gt;F14,D15,F14))</f>
        <v>-60</v>
      </c>
      <c r="G15">
        <f>IF(D15&gt;0,C15,G14)</f>
        <v>1.5740312677277188</v>
      </c>
      <c r="H15">
        <f>IF(D15&lt;0,C15,H14)</f>
        <v>-3</v>
      </c>
      <c r="I15">
        <f t="shared" si="4"/>
        <v>160</v>
      </c>
      <c r="J15">
        <f t="shared" si="5"/>
        <v>0</v>
      </c>
      <c r="K15">
        <f t="shared" si="8"/>
        <v>7.4999999999999997E-2</v>
      </c>
      <c r="L15" t="str">
        <f t="shared" si="9"/>
        <v>N/A</v>
      </c>
    </row>
    <row r="16" spans="1:12" x14ac:dyDescent="0.2">
      <c r="A16" s="4">
        <v>1E-3</v>
      </c>
      <c r="B16" s="4">
        <v>0</v>
      </c>
      <c r="C16">
        <f t="shared" si="0"/>
        <v>-3</v>
      </c>
      <c r="D16">
        <f t="shared" si="6"/>
        <v>-60</v>
      </c>
      <c r="E16">
        <f t="shared" si="7"/>
        <v>100</v>
      </c>
      <c r="F16">
        <f t="shared" si="1"/>
        <v>-60</v>
      </c>
      <c r="G16">
        <f t="shared" si="2"/>
        <v>1.5740312677277188</v>
      </c>
      <c r="H16">
        <f t="shared" si="3"/>
        <v>-3</v>
      </c>
      <c r="I16">
        <f t="shared" si="4"/>
        <v>160</v>
      </c>
      <c r="J16">
        <f t="shared" si="5"/>
        <v>0</v>
      </c>
      <c r="K16">
        <f t="shared" si="8"/>
        <v>7.4999999999999997E-2</v>
      </c>
      <c r="L16" t="str">
        <f t="shared" si="9"/>
        <v>N/A</v>
      </c>
    </row>
    <row r="17" spans="1:12" x14ac:dyDescent="0.2">
      <c r="A17" s="4">
        <v>1E-3</v>
      </c>
      <c r="B17" s="4">
        <v>0</v>
      </c>
      <c r="C17">
        <f t="shared" si="0"/>
        <v>-3</v>
      </c>
      <c r="D17">
        <f t="shared" si="6"/>
        <v>-60</v>
      </c>
      <c r="E17">
        <f t="shared" si="7"/>
        <v>100</v>
      </c>
      <c r="F17">
        <f t="shared" si="1"/>
        <v>-60</v>
      </c>
      <c r="G17">
        <f t="shared" si="2"/>
        <v>1.5740312677277188</v>
      </c>
      <c r="H17">
        <f t="shared" si="3"/>
        <v>-3</v>
      </c>
      <c r="I17">
        <f t="shared" si="4"/>
        <v>160</v>
      </c>
      <c r="J17">
        <f t="shared" si="5"/>
        <v>0</v>
      </c>
      <c r="K17">
        <f t="shared" si="8"/>
        <v>7.4999999999999997E-2</v>
      </c>
      <c r="L17" t="str">
        <f t="shared" si="9"/>
        <v>N/A</v>
      </c>
    </row>
    <row r="18" spans="1:12" x14ac:dyDescent="0.2">
      <c r="A18" s="5">
        <v>1E-3</v>
      </c>
      <c r="B18" s="5">
        <v>0</v>
      </c>
      <c r="C18">
        <f t="shared" si="0"/>
        <v>-3</v>
      </c>
      <c r="D18">
        <f t="shared" si="6"/>
        <v>-60</v>
      </c>
      <c r="E18">
        <f t="shared" si="7"/>
        <v>100</v>
      </c>
      <c r="F18">
        <f t="shared" si="1"/>
        <v>-60</v>
      </c>
      <c r="G18">
        <f t="shared" si="2"/>
        <v>1.5740312677277188</v>
      </c>
      <c r="H18">
        <f t="shared" si="3"/>
        <v>-3</v>
      </c>
      <c r="I18">
        <f t="shared" si="4"/>
        <v>160</v>
      </c>
      <c r="J18">
        <f t="shared" si="5"/>
        <v>0</v>
      </c>
      <c r="K18">
        <f t="shared" si="8"/>
        <v>7.4999999999999997E-2</v>
      </c>
      <c r="L18" t="str">
        <f t="shared" si="9"/>
        <v>N/A</v>
      </c>
    </row>
  </sheetData>
  <sheetProtection sheet="1" objects="1" scenarios="1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"/>
  <sheetViews>
    <sheetView workbookViewId="0">
      <selection activeCell="B4" sqref="B4"/>
    </sheetView>
  </sheetViews>
  <sheetFormatPr defaultRowHeight="12.75" x14ac:dyDescent="0.2"/>
  <sheetData>
    <row r="1" spans="1:12" x14ac:dyDescent="0.2">
      <c r="A1" s="1" t="s">
        <v>10</v>
      </c>
    </row>
    <row r="4" spans="1:12" x14ac:dyDescent="0.2">
      <c r="A4" s="6" t="s">
        <v>11</v>
      </c>
      <c r="B4" s="7">
        <v>10</v>
      </c>
      <c r="C4" s="8" t="s">
        <v>12</v>
      </c>
      <c r="D4" s="2">
        <f>MAX(L7:L18)</f>
        <v>0</v>
      </c>
      <c r="E4" s="1" t="s">
        <v>14</v>
      </c>
    </row>
    <row r="5" spans="1:12" x14ac:dyDescent="0.2">
      <c r="E5" t="s">
        <v>9</v>
      </c>
      <c r="F5" t="s">
        <v>8</v>
      </c>
      <c r="G5" t="s">
        <v>7</v>
      </c>
      <c r="H5" t="s">
        <v>6</v>
      </c>
    </row>
    <row r="6" spans="1:12" x14ac:dyDescent="0.2">
      <c r="A6" s="1" t="s">
        <v>5</v>
      </c>
      <c r="B6" s="1" t="s">
        <v>13</v>
      </c>
      <c r="C6" t="s">
        <v>4</v>
      </c>
      <c r="D6" t="s">
        <v>3</v>
      </c>
      <c r="E6">
        <v>100</v>
      </c>
      <c r="F6">
        <v>-100</v>
      </c>
      <c r="G6">
        <f>C7</f>
        <v>1.5740312677277188</v>
      </c>
      <c r="H6">
        <f>C17</f>
        <v>-3</v>
      </c>
      <c r="I6" t="s">
        <v>2</v>
      </c>
      <c r="J6" t="s">
        <v>1</v>
      </c>
      <c r="K6" t="s">
        <v>0</v>
      </c>
    </row>
    <row r="7" spans="1:12" x14ac:dyDescent="0.2">
      <c r="A7" s="3">
        <v>37.5</v>
      </c>
      <c r="B7" s="3">
        <f>IF(ISBLANK('3136'!D15),0,'3136'!D15)</f>
        <v>0</v>
      </c>
      <c r="C7">
        <f t="shared" ref="C7:C18" si="0">LOG10(A7)</f>
        <v>1.5740312677277188</v>
      </c>
      <c r="D7">
        <f>B7-B$4</f>
        <v>-10</v>
      </c>
      <c r="E7">
        <f>IF(D7&lt;=0,E6,IF(D7&lt;E6,D7,E6))</f>
        <v>100</v>
      </c>
      <c r="F7">
        <f t="shared" ref="F7:F18" si="1">IF(D7&gt;=0,F6,IF(D7&gt;F6,D7,F6))</f>
        <v>-10</v>
      </c>
      <c r="G7">
        <f t="shared" ref="G7:G18" si="2">IF(D7&gt;0,C7,G6)</f>
        <v>1.5740312677277188</v>
      </c>
      <c r="H7">
        <f t="shared" ref="H7:H18" si="3">IF(D7&lt;0,C7,H6)</f>
        <v>1.5740312677277188</v>
      </c>
      <c r="I7">
        <f t="shared" ref="I7:I18" si="4">B$4+E7</f>
        <v>110</v>
      </c>
      <c r="J7">
        <f t="shared" ref="J7:J18" si="5">B$4+F7</f>
        <v>0</v>
      </c>
      <c r="K7">
        <f>IF(D7=0,A7,IF(E7=100,0.075,IF(F7=-100,"N/A",10^(H7+(G7-H7)*(B$4-J7)/(I7-J7)))))</f>
        <v>7.4999999999999997E-2</v>
      </c>
    </row>
    <row r="8" spans="1:12" x14ac:dyDescent="0.2">
      <c r="A8" s="15">
        <v>25</v>
      </c>
      <c r="B8" s="4">
        <f>IF(ISBLANK('3136'!D16),IF(OR(ISBLANK('3136'!D15),ISBLANK('3136'!D17)),0,B7+(B9-B7)*(C8-C7)/(C9-C7)),'3136'!D16)</f>
        <v>0</v>
      </c>
      <c r="C8">
        <f t="shared" si="0"/>
        <v>1.3979400086720377</v>
      </c>
      <c r="D8">
        <f t="shared" ref="D8:D18" si="6">B8-B$4</f>
        <v>-10</v>
      </c>
      <c r="E8">
        <f t="shared" ref="E8:E18" si="7">IF(D8&lt;=0,E7,IF(D8&lt;E7,D8,E7))</f>
        <v>100</v>
      </c>
      <c r="F8">
        <f t="shared" si="1"/>
        <v>-10</v>
      </c>
      <c r="G8">
        <f t="shared" si="2"/>
        <v>1.5740312677277188</v>
      </c>
      <c r="H8">
        <f t="shared" si="3"/>
        <v>1.3979400086720377</v>
      </c>
      <c r="I8">
        <f t="shared" si="4"/>
        <v>110</v>
      </c>
      <c r="J8">
        <f t="shared" si="5"/>
        <v>0</v>
      </c>
      <c r="K8">
        <f t="shared" ref="K8:K18" si="8">IF(D8=0,A8,IF(E8=100,0.075,IF(F8=-100,"N/A",10^(H8+(G8-H8)*(B$4-J8)/(I8-J8)))))</f>
        <v>7.4999999999999997E-2</v>
      </c>
      <c r="L8" t="str">
        <f>IF(K7="N/A",IF(K8="N/A","N/A",K8),"N/A")</f>
        <v>N/A</v>
      </c>
    </row>
    <row r="9" spans="1:12" x14ac:dyDescent="0.2">
      <c r="A9" s="15">
        <v>19</v>
      </c>
      <c r="B9" s="4">
        <f>IF(ISBLANK('3136'!D17),IF(OR(ISBLANK('3136'!D16),ISBLANK('3136'!D18)),0,B8+(B10-B8)*(C9-C8)/(C10-C8)),'3136'!D17)</f>
        <v>0</v>
      </c>
      <c r="C9">
        <f t="shared" si="0"/>
        <v>1.2787536009528289</v>
      </c>
      <c r="D9">
        <f t="shared" si="6"/>
        <v>-10</v>
      </c>
      <c r="E9">
        <f t="shared" si="7"/>
        <v>100</v>
      </c>
      <c r="F9">
        <f t="shared" si="1"/>
        <v>-10</v>
      </c>
      <c r="G9">
        <f t="shared" si="2"/>
        <v>1.5740312677277188</v>
      </c>
      <c r="H9">
        <f t="shared" si="3"/>
        <v>1.2787536009528289</v>
      </c>
      <c r="I9">
        <f t="shared" si="4"/>
        <v>110</v>
      </c>
      <c r="J9">
        <f t="shared" si="5"/>
        <v>0</v>
      </c>
      <c r="K9">
        <f t="shared" si="8"/>
        <v>7.4999999999999997E-2</v>
      </c>
      <c r="L9" t="str">
        <f t="shared" ref="L9:L18" si="9">IF(K8="N/A",IF(K9="N/A","N/A",K9),"N/A")</f>
        <v>N/A</v>
      </c>
    </row>
    <row r="10" spans="1:12" x14ac:dyDescent="0.2">
      <c r="A10" s="4">
        <v>9.5</v>
      </c>
      <c r="B10" s="4">
        <f>IF(ISBLANK('3136'!D18),IF(OR(ISBLANK('3136'!D17),ISBLANK('3136'!D19)),0,B9+(B11-B9)*(C10-C9)/(C11-C9)),'3136'!D18)</f>
        <v>0</v>
      </c>
      <c r="C10">
        <f t="shared" si="0"/>
        <v>0.97772360528884772</v>
      </c>
      <c r="D10">
        <f t="shared" si="6"/>
        <v>-10</v>
      </c>
      <c r="E10">
        <f t="shared" si="7"/>
        <v>100</v>
      </c>
      <c r="F10">
        <f t="shared" si="1"/>
        <v>-10</v>
      </c>
      <c r="G10">
        <f t="shared" si="2"/>
        <v>1.5740312677277188</v>
      </c>
      <c r="H10">
        <f t="shared" si="3"/>
        <v>0.97772360528884772</v>
      </c>
      <c r="I10">
        <f t="shared" si="4"/>
        <v>110</v>
      </c>
      <c r="J10">
        <f t="shared" si="5"/>
        <v>0</v>
      </c>
      <c r="K10">
        <f t="shared" si="8"/>
        <v>7.4999999999999997E-2</v>
      </c>
      <c r="L10" t="str">
        <f t="shared" si="9"/>
        <v>N/A</v>
      </c>
    </row>
    <row r="11" spans="1:12" x14ac:dyDescent="0.2">
      <c r="A11" s="4">
        <v>4.75</v>
      </c>
      <c r="B11" s="4">
        <f>IF(ISBLANK('3136'!D19),IF(OR(ISBLANK('3136'!D18),ISBLANK('3136'!D20)),0,B10+(B12-B10)*(C11-C10)/(C12-C10)),'3136'!D19)</f>
        <v>0</v>
      </c>
      <c r="C11">
        <f t="shared" si="0"/>
        <v>0.67669360962486658</v>
      </c>
      <c r="D11">
        <f t="shared" si="6"/>
        <v>-10</v>
      </c>
      <c r="E11">
        <f t="shared" si="7"/>
        <v>100</v>
      </c>
      <c r="F11">
        <f t="shared" si="1"/>
        <v>-10</v>
      </c>
      <c r="G11">
        <f t="shared" si="2"/>
        <v>1.5740312677277188</v>
      </c>
      <c r="H11">
        <f t="shared" si="3"/>
        <v>0.67669360962486658</v>
      </c>
      <c r="I11">
        <f t="shared" si="4"/>
        <v>110</v>
      </c>
      <c r="J11">
        <f t="shared" si="5"/>
        <v>0</v>
      </c>
      <c r="K11">
        <f t="shared" si="8"/>
        <v>7.4999999999999997E-2</v>
      </c>
      <c r="L11" t="str">
        <f t="shared" si="9"/>
        <v>N/A</v>
      </c>
    </row>
    <row r="12" spans="1:12" x14ac:dyDescent="0.2">
      <c r="A12" s="16">
        <v>2</v>
      </c>
      <c r="B12" s="4">
        <f>IF(ISBLANK('3136'!D20),IF(OR(ISBLANK('3136'!D19),ISBLANK('3136'!D21)),0,B11+(B13-B11)*(C12-C11)/(C13-C11)),'3136'!D20)</f>
        <v>0</v>
      </c>
      <c r="C12">
        <f t="shared" si="0"/>
        <v>0.3010299956639812</v>
      </c>
      <c r="D12">
        <f t="shared" si="6"/>
        <v>-10</v>
      </c>
      <c r="E12">
        <f t="shared" si="7"/>
        <v>100</v>
      </c>
      <c r="F12">
        <f t="shared" si="1"/>
        <v>-10</v>
      </c>
      <c r="G12">
        <f t="shared" si="2"/>
        <v>1.5740312677277188</v>
      </c>
      <c r="H12">
        <f t="shared" si="3"/>
        <v>0.3010299956639812</v>
      </c>
      <c r="I12">
        <f t="shared" si="4"/>
        <v>110</v>
      </c>
      <c r="J12">
        <f t="shared" si="5"/>
        <v>0</v>
      </c>
      <c r="K12">
        <f t="shared" si="8"/>
        <v>7.4999999999999997E-2</v>
      </c>
      <c r="L12" t="str">
        <f t="shared" si="9"/>
        <v>N/A</v>
      </c>
    </row>
    <row r="13" spans="1:12" x14ac:dyDescent="0.2">
      <c r="A13" s="4">
        <v>0.42499999999999999</v>
      </c>
      <c r="B13" s="4">
        <f>IF(ISBLANK('3136'!D21),IF(OR(ISBLANK('3136'!D20),ISBLANK('3136'!D22)),0,B12+(B14-B12)*(C13-C12)/(C14-C12)),'3136'!D21)</f>
        <v>0</v>
      </c>
      <c r="C13">
        <f t="shared" si="0"/>
        <v>-0.37161106994968846</v>
      </c>
      <c r="D13">
        <f t="shared" si="6"/>
        <v>-10</v>
      </c>
      <c r="E13">
        <f t="shared" si="7"/>
        <v>100</v>
      </c>
      <c r="F13">
        <f t="shared" si="1"/>
        <v>-10</v>
      </c>
      <c r="G13">
        <f t="shared" si="2"/>
        <v>1.5740312677277188</v>
      </c>
      <c r="H13">
        <f t="shared" si="3"/>
        <v>-0.37161106994968846</v>
      </c>
      <c r="I13">
        <f t="shared" si="4"/>
        <v>110</v>
      </c>
      <c r="J13">
        <f t="shared" si="5"/>
        <v>0</v>
      </c>
      <c r="K13">
        <f t="shared" si="8"/>
        <v>7.4999999999999997E-2</v>
      </c>
      <c r="L13" t="str">
        <f t="shared" si="9"/>
        <v>N/A</v>
      </c>
    </row>
    <row r="14" spans="1:12" x14ac:dyDescent="0.2">
      <c r="A14" s="4">
        <v>7.4999999999999997E-2</v>
      </c>
      <c r="B14" s="4">
        <f>IF(ISBLANK('3136'!D22),IF(OR(ISBLANK('3136'!D21),ISBLANK('3136'!D23)),0,B13+(B15-B13)*(C14-C13)/(C15-C13)),'3136'!D22)</f>
        <v>0</v>
      </c>
      <c r="C14">
        <f t="shared" si="0"/>
        <v>-1.1249387366082999</v>
      </c>
      <c r="D14">
        <f t="shared" si="6"/>
        <v>-10</v>
      </c>
      <c r="E14">
        <f t="shared" si="7"/>
        <v>100</v>
      </c>
      <c r="F14">
        <f t="shared" si="1"/>
        <v>-10</v>
      </c>
      <c r="G14">
        <f t="shared" si="2"/>
        <v>1.5740312677277188</v>
      </c>
      <c r="H14">
        <f t="shared" si="3"/>
        <v>-1.1249387366082999</v>
      </c>
      <c r="I14">
        <f t="shared" si="4"/>
        <v>110</v>
      </c>
      <c r="J14">
        <f t="shared" si="5"/>
        <v>0</v>
      </c>
      <c r="K14">
        <f t="shared" si="8"/>
        <v>7.4999999999999997E-2</v>
      </c>
      <c r="L14" t="str">
        <f t="shared" si="9"/>
        <v>N/A</v>
      </c>
    </row>
    <row r="15" spans="1:12" x14ac:dyDescent="0.2">
      <c r="A15" s="4">
        <v>1E-3</v>
      </c>
      <c r="B15" s="4">
        <v>0</v>
      </c>
      <c r="C15">
        <f t="shared" si="0"/>
        <v>-3</v>
      </c>
      <c r="D15">
        <f t="shared" si="6"/>
        <v>-10</v>
      </c>
      <c r="E15">
        <f t="shared" si="7"/>
        <v>100</v>
      </c>
      <c r="F15">
        <f>IF(D15&gt;=0,F14,IF(D15&gt;F14,D15,F14))</f>
        <v>-10</v>
      </c>
      <c r="G15">
        <f>IF(D15&gt;0,C15,G14)</f>
        <v>1.5740312677277188</v>
      </c>
      <c r="H15">
        <f>IF(D15&lt;0,C15,H14)</f>
        <v>-3</v>
      </c>
      <c r="I15">
        <f t="shared" si="4"/>
        <v>110</v>
      </c>
      <c r="J15">
        <f t="shared" si="5"/>
        <v>0</v>
      </c>
      <c r="K15">
        <f t="shared" si="8"/>
        <v>7.4999999999999997E-2</v>
      </c>
      <c r="L15" t="str">
        <f t="shared" si="9"/>
        <v>N/A</v>
      </c>
    </row>
    <row r="16" spans="1:12" x14ac:dyDescent="0.2">
      <c r="A16" s="4">
        <v>1E-3</v>
      </c>
      <c r="B16" s="4">
        <v>0</v>
      </c>
      <c r="C16">
        <f t="shared" si="0"/>
        <v>-3</v>
      </c>
      <c r="D16">
        <f t="shared" si="6"/>
        <v>-10</v>
      </c>
      <c r="E16">
        <f t="shared" si="7"/>
        <v>100</v>
      </c>
      <c r="F16">
        <f t="shared" si="1"/>
        <v>-10</v>
      </c>
      <c r="G16">
        <f t="shared" si="2"/>
        <v>1.5740312677277188</v>
      </c>
      <c r="H16">
        <f t="shared" si="3"/>
        <v>-3</v>
      </c>
      <c r="I16">
        <f t="shared" si="4"/>
        <v>110</v>
      </c>
      <c r="J16">
        <f t="shared" si="5"/>
        <v>0</v>
      </c>
      <c r="K16">
        <f t="shared" si="8"/>
        <v>7.4999999999999997E-2</v>
      </c>
      <c r="L16" t="str">
        <f t="shared" si="9"/>
        <v>N/A</v>
      </c>
    </row>
    <row r="17" spans="1:12" x14ac:dyDescent="0.2">
      <c r="A17" s="4">
        <v>1E-3</v>
      </c>
      <c r="B17" s="4">
        <v>0</v>
      </c>
      <c r="C17">
        <f t="shared" si="0"/>
        <v>-3</v>
      </c>
      <c r="D17">
        <f t="shared" si="6"/>
        <v>-10</v>
      </c>
      <c r="E17">
        <f t="shared" si="7"/>
        <v>100</v>
      </c>
      <c r="F17">
        <f t="shared" si="1"/>
        <v>-10</v>
      </c>
      <c r="G17">
        <f t="shared" si="2"/>
        <v>1.5740312677277188</v>
      </c>
      <c r="H17">
        <f t="shared" si="3"/>
        <v>-3</v>
      </c>
      <c r="I17">
        <f t="shared" si="4"/>
        <v>110</v>
      </c>
      <c r="J17">
        <f t="shared" si="5"/>
        <v>0</v>
      </c>
      <c r="K17">
        <f t="shared" si="8"/>
        <v>7.4999999999999997E-2</v>
      </c>
      <c r="L17" t="str">
        <f t="shared" si="9"/>
        <v>N/A</v>
      </c>
    </row>
    <row r="18" spans="1:12" x14ac:dyDescent="0.2">
      <c r="A18" s="5">
        <v>1E-3</v>
      </c>
      <c r="B18" s="5">
        <v>0</v>
      </c>
      <c r="C18">
        <f t="shared" si="0"/>
        <v>-3</v>
      </c>
      <c r="D18">
        <f t="shared" si="6"/>
        <v>-10</v>
      </c>
      <c r="E18">
        <f t="shared" si="7"/>
        <v>100</v>
      </c>
      <c r="F18">
        <f t="shared" si="1"/>
        <v>-10</v>
      </c>
      <c r="G18">
        <f t="shared" si="2"/>
        <v>1.5740312677277188</v>
      </c>
      <c r="H18">
        <f t="shared" si="3"/>
        <v>-3</v>
      </c>
      <c r="I18">
        <f t="shared" si="4"/>
        <v>110</v>
      </c>
      <c r="J18">
        <f t="shared" si="5"/>
        <v>0</v>
      </c>
      <c r="K18">
        <f t="shared" si="8"/>
        <v>7.4999999999999997E-2</v>
      </c>
      <c r="L18" t="str">
        <f t="shared" si="9"/>
        <v>N/A</v>
      </c>
    </row>
  </sheetData>
  <sheetProtection sheet="1" objects="1" scenarios="1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3136</vt:lpstr>
      <vt:lpstr>D60</vt:lpstr>
      <vt:lpstr>D10</vt:lpstr>
      <vt:lpstr>'3136'!Print_Area</vt:lpstr>
    </vt:vector>
  </TitlesOfParts>
  <Company>MNDOT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Bruce Tanquist</dc:creator>
  <cp:lastModifiedBy>Terry Beaudry</cp:lastModifiedBy>
  <cp:lastPrinted>2016-02-29T17:47:44Z</cp:lastPrinted>
  <dcterms:created xsi:type="dcterms:W3CDTF">2016-02-22T22:05:18Z</dcterms:created>
  <dcterms:modified xsi:type="dcterms:W3CDTF">2016-02-29T17:50:02Z</dcterms:modified>
</cp:coreProperties>
</file>